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10" windowHeight="11820"/>
  </bookViews>
  <sheets>
    <sheet name="Rozpočet" sheetId="6" r:id="rId1"/>
    <sheet name="príjmy" sheetId="3" r:id="rId2"/>
    <sheet name="výdavky" sheetId="2" r:id="rId3"/>
    <sheet name="kp+kv" sheetId="4" r:id="rId4"/>
    <sheet name="FO" sheetId="5" r:id="rId5"/>
  </sheets>
  <calcPr calcId="125725"/>
</workbook>
</file>

<file path=xl/calcChain.xml><?xml version="1.0" encoding="utf-8"?>
<calcChain xmlns="http://schemas.openxmlformats.org/spreadsheetml/2006/main">
  <c r="J172" i="2"/>
  <c r="J171"/>
  <c r="J51"/>
  <c r="L31" i="3"/>
  <c r="J121" i="2"/>
  <c r="J175" l="1"/>
  <c r="M31" i="3"/>
  <c r="M175" i="2"/>
  <c r="G19" i="6"/>
  <c r="E17"/>
  <c r="E16"/>
  <c r="E19" s="1"/>
  <c r="G11"/>
  <c r="E11"/>
  <c r="E10"/>
  <c r="K19" i="2"/>
  <c r="N43" i="4"/>
  <c r="L43"/>
  <c r="M43"/>
  <c r="L41" i="2"/>
  <c r="K171"/>
  <c r="M172"/>
  <c r="L172"/>
  <c r="M131"/>
  <c r="L131"/>
  <c r="M119"/>
  <c r="M121" s="1"/>
  <c r="L119"/>
  <c r="M98"/>
  <c r="M95"/>
  <c r="O28" i="5"/>
  <c r="N28"/>
  <c r="L128" i="2"/>
  <c r="L95"/>
  <c r="K95"/>
  <c r="K98" s="1"/>
  <c r="K110"/>
  <c r="K119"/>
  <c r="K121" s="1"/>
  <c r="L98"/>
  <c r="L121"/>
  <c r="M128"/>
  <c r="K172"/>
  <c r="O31" i="3"/>
  <c r="N31"/>
  <c r="O10"/>
  <c r="N10"/>
  <c r="O46"/>
  <c r="N46"/>
  <c r="M148" i="2"/>
  <c r="L148"/>
  <c r="K148"/>
  <c r="M143"/>
  <c r="L143"/>
  <c r="K143"/>
  <c r="M110"/>
  <c r="L110"/>
  <c r="L88"/>
  <c r="M85"/>
  <c r="M88" s="1"/>
  <c r="L85"/>
  <c r="K88"/>
  <c r="K85"/>
  <c r="M82"/>
  <c r="L82"/>
  <c r="K82"/>
  <c r="L78"/>
  <c r="M78"/>
  <c r="K78"/>
  <c r="M73"/>
  <c r="L73"/>
  <c r="K73"/>
  <c r="M65"/>
  <c r="L65"/>
  <c r="M61"/>
  <c r="L61"/>
  <c r="K61"/>
  <c r="M54"/>
  <c r="M56" s="1"/>
  <c r="L54"/>
  <c r="L56" s="1"/>
  <c r="K56"/>
  <c r="K54"/>
  <c r="M49"/>
  <c r="L49"/>
  <c r="K49"/>
  <c r="L45"/>
  <c r="M43"/>
  <c r="M45" s="1"/>
  <c r="L43"/>
  <c r="K43"/>
  <c r="M41"/>
  <c r="K41"/>
  <c r="M36"/>
  <c r="L36"/>
  <c r="K36"/>
  <c r="M28"/>
  <c r="M31" s="1"/>
  <c r="M19"/>
  <c r="L28"/>
  <c r="L31" s="1"/>
  <c r="L19"/>
  <c r="K28"/>
  <c r="M171" l="1"/>
  <c r="O37" i="3"/>
  <c r="O48" s="1"/>
  <c r="N37"/>
  <c r="N48" s="1"/>
  <c r="L171" i="2"/>
  <c r="L175" l="1"/>
  <c r="J19"/>
  <c r="J17"/>
  <c r="M46" i="3"/>
  <c r="K65" i="2"/>
  <c r="K45"/>
  <c r="K31"/>
  <c r="M10" i="3"/>
  <c r="K93" i="2"/>
  <c r="K128"/>
  <c r="J138"/>
  <c r="J148"/>
  <c r="H175"/>
  <c r="H171"/>
  <c r="H19"/>
  <c r="H70"/>
  <c r="H73" s="1"/>
  <c r="H65"/>
  <c r="H101"/>
  <c r="H102" s="1"/>
  <c r="H88"/>
  <c r="H78"/>
  <c r="H41"/>
  <c r="H172"/>
  <c r="H107"/>
  <c r="H110" s="1"/>
  <c r="H85"/>
  <c r="H76"/>
  <c r="H64"/>
  <c r="H61"/>
  <c r="H60"/>
  <c r="H54"/>
  <c r="H56" s="1"/>
  <c r="H51"/>
  <c r="H49"/>
  <c r="H128"/>
  <c r="H131" s="1"/>
  <c r="H119"/>
  <c r="H95"/>
  <c r="H98" s="1"/>
  <c r="H39"/>
  <c r="H31"/>
  <c r="H28"/>
  <c r="H24"/>
  <c r="H23"/>
  <c r="H17"/>
  <c r="K43" i="4"/>
  <c r="I41"/>
  <c r="I43" s="1"/>
  <c r="I23"/>
  <c r="L17" i="5"/>
  <c r="L28"/>
  <c r="J28"/>
  <c r="I10" i="4"/>
  <c r="J17" i="5"/>
  <c r="J37" i="3"/>
  <c r="L37"/>
  <c r="L48" s="1"/>
  <c r="J46"/>
  <c r="J48" l="1"/>
  <c r="M37"/>
  <c r="M48" s="1"/>
  <c r="K131" i="2"/>
  <c r="K175" l="1"/>
</calcChain>
</file>

<file path=xl/sharedStrings.xml><?xml version="1.0" encoding="utf-8"?>
<sst xmlns="http://schemas.openxmlformats.org/spreadsheetml/2006/main" count="333" uniqueCount="210">
  <si>
    <t>rozpočet 2021</t>
  </si>
  <si>
    <t>rozpočet 2022</t>
  </si>
  <si>
    <t>samospráva</t>
  </si>
  <si>
    <t>Spolu:</t>
  </si>
  <si>
    <t>spolu:</t>
  </si>
  <si>
    <t>DHZ</t>
  </si>
  <si>
    <t>spolu</t>
  </si>
  <si>
    <t>Finančné operácie výdavkové</t>
  </si>
  <si>
    <t>Kapitálové výdavky</t>
  </si>
  <si>
    <t>Kamerový systém</t>
  </si>
  <si>
    <t>Kosačka</t>
  </si>
  <si>
    <t>Projekt kanalizácia</t>
  </si>
  <si>
    <t>Projekt chodníky</t>
  </si>
  <si>
    <t>Územný plán obce</t>
  </si>
  <si>
    <t>Rozpočet bežných príjmov</t>
  </si>
  <si>
    <t>kód zdroja</t>
  </si>
  <si>
    <t>položka</t>
  </si>
  <si>
    <t>názov</t>
  </si>
  <si>
    <t>Názov</t>
  </si>
  <si>
    <t>skut.2019</t>
  </si>
  <si>
    <t>skut.2020</t>
  </si>
  <si>
    <t>rozpoč.2021</t>
  </si>
  <si>
    <t>rozpoč.2022</t>
  </si>
  <si>
    <t>rozp.2023</t>
  </si>
  <si>
    <t>rozpoč.2024</t>
  </si>
  <si>
    <t xml:space="preserve">transfer </t>
  </si>
  <si>
    <t>transfery strava</t>
  </si>
  <si>
    <t>transfer - ZŠ,  MK, ŽP ...</t>
  </si>
  <si>
    <t>transfery ZŠ, ŽP, MK, obyv.</t>
  </si>
  <si>
    <t>vratka Zš -  ZP  131F</t>
  </si>
  <si>
    <t>výnos dane poukázaný obci</t>
  </si>
  <si>
    <t>DzN  pozemky</t>
  </si>
  <si>
    <t>DzN stavby</t>
  </si>
  <si>
    <t>DzN  stavby</t>
  </si>
  <si>
    <t>DzN  byty</t>
  </si>
  <si>
    <t>daň za psa</t>
  </si>
  <si>
    <t>Daň za psa</t>
  </si>
  <si>
    <t>daň za užív. Verej. Priestr.</t>
  </si>
  <si>
    <t>Daň za užívanie ver. Priest.</t>
  </si>
  <si>
    <t>daň za odpady</t>
  </si>
  <si>
    <t>Daň za odpady</t>
  </si>
  <si>
    <t>z pren.hrob.miesta/urbár</t>
  </si>
  <si>
    <t>Z prenajatých pozemkov</t>
  </si>
  <si>
    <t>z prenájmu budov</t>
  </si>
  <si>
    <t xml:space="preserve">Z prenajatých budov </t>
  </si>
  <si>
    <t>prenájom lešenia,  rebríka</t>
  </si>
  <si>
    <t>Z prenajatých strojov, prístr.</t>
  </si>
  <si>
    <t>ostatné poplatky</t>
  </si>
  <si>
    <t>Ostatné poplatky</t>
  </si>
  <si>
    <t>Penále</t>
  </si>
  <si>
    <t>za služby</t>
  </si>
  <si>
    <t>Za predaj tovarov a  služieb</t>
  </si>
  <si>
    <t>Úroky</t>
  </si>
  <si>
    <t>Finančný príspevok</t>
  </si>
  <si>
    <t>Granty</t>
  </si>
  <si>
    <t>úroky</t>
  </si>
  <si>
    <t>Z odvodov z hazar. Hier</t>
  </si>
  <si>
    <t>príjmy z výťažkov hier</t>
  </si>
  <si>
    <t>štartovné</t>
  </si>
  <si>
    <t>spolu kód 41</t>
  </si>
  <si>
    <t>Dotácia pre  DHZ</t>
  </si>
  <si>
    <t>72a</t>
  </si>
  <si>
    <t>72c</t>
  </si>
  <si>
    <t>Grant</t>
  </si>
  <si>
    <t>Bežné príjmy obec    spolu:</t>
  </si>
  <si>
    <t>Príjmy  Základná škola s materskou školou</t>
  </si>
  <si>
    <t>72j</t>
  </si>
  <si>
    <t>MŠ</t>
  </si>
  <si>
    <t>ŠKD</t>
  </si>
  <si>
    <t>CVČ</t>
  </si>
  <si>
    <t>Príjem z vratiek</t>
  </si>
  <si>
    <t>Dary a  granty</t>
  </si>
  <si>
    <t>72f</t>
  </si>
  <si>
    <t>réžia a strava</t>
  </si>
  <si>
    <t>Rozpočet bežných príjmov spolu :</t>
  </si>
  <si>
    <t>kapitola</t>
  </si>
  <si>
    <t>rozpoč.2023</t>
  </si>
  <si>
    <t>samospr.</t>
  </si>
  <si>
    <t>voľby</t>
  </si>
  <si>
    <t>ZŠsMŠ</t>
  </si>
  <si>
    <t xml:space="preserve">RP </t>
  </si>
  <si>
    <t>610 mzdy</t>
  </si>
  <si>
    <t>620 odvody</t>
  </si>
  <si>
    <t>630 tov. a sl.</t>
  </si>
  <si>
    <t>640 transfery</t>
  </si>
  <si>
    <t>fin. oblasť</t>
  </si>
  <si>
    <t>650 spl. Úrokov</t>
  </si>
  <si>
    <t>630 tov.a služ.</t>
  </si>
  <si>
    <t>640 transfer</t>
  </si>
  <si>
    <t>640 transfer DPO</t>
  </si>
  <si>
    <t>M K</t>
  </si>
  <si>
    <t>Odpady</t>
  </si>
  <si>
    <t>630  tov. Služ.</t>
  </si>
  <si>
    <r>
      <t>n</t>
    </r>
    <r>
      <rPr>
        <b/>
        <sz val="11"/>
        <color theme="1"/>
        <rFont val="Calibri"/>
        <family val="2"/>
        <charset val="238"/>
        <scheme val="minor"/>
      </rPr>
      <t>áj.byty</t>
    </r>
  </si>
  <si>
    <t>620odvody</t>
  </si>
  <si>
    <t>630 tov.a služ</t>
  </si>
  <si>
    <t>ver. zeleň</t>
  </si>
  <si>
    <t>630 tov. A služ.</t>
  </si>
  <si>
    <t xml:space="preserve">620 odvody </t>
  </si>
  <si>
    <t>obec. vodovod</t>
  </si>
  <si>
    <t>630 tov a služ.</t>
  </si>
  <si>
    <t>V O</t>
  </si>
  <si>
    <t>630 tov.asluž.</t>
  </si>
  <si>
    <t>T J</t>
  </si>
  <si>
    <t>K D</t>
  </si>
  <si>
    <t>M R</t>
  </si>
  <si>
    <t>D S</t>
  </si>
  <si>
    <t>z obce</t>
  </si>
  <si>
    <t>85  020</t>
  </si>
  <si>
    <t>630 tovar</t>
  </si>
  <si>
    <t>z ost. Kódov</t>
  </si>
  <si>
    <t>ŠK+CVČ</t>
  </si>
  <si>
    <t>630 služby</t>
  </si>
  <si>
    <t>ŠJ</t>
  </si>
  <si>
    <t>dotácia na stravu</t>
  </si>
  <si>
    <t>O S</t>
  </si>
  <si>
    <t>610  mzdy</t>
  </si>
  <si>
    <t>620  odvody</t>
  </si>
  <si>
    <t>630  tov. A služ.</t>
  </si>
  <si>
    <t>Star.  O</t>
  </si>
  <si>
    <t>star.občanov</t>
  </si>
  <si>
    <t>Starostiv.</t>
  </si>
  <si>
    <t>o rodinu</t>
  </si>
  <si>
    <t>Občania v hmot.</t>
  </si>
  <si>
    <t>630 tovary a sl.</t>
  </si>
  <si>
    <t>núdzi</t>
  </si>
  <si>
    <t>630 material</t>
  </si>
  <si>
    <t>Samospráva</t>
  </si>
  <si>
    <t>630 materiál</t>
  </si>
  <si>
    <t xml:space="preserve">Testovanie </t>
  </si>
  <si>
    <t>Dotácia na sčítanie,  ŽP, hlásene obyv.</t>
  </si>
  <si>
    <t>Bežné výdavky obec:</t>
  </si>
  <si>
    <t>Bežné výdavky škola :</t>
  </si>
  <si>
    <t>Bežné výdavky</t>
  </si>
  <si>
    <t>SPOLU:</t>
  </si>
  <si>
    <t>rozp.2021</t>
  </si>
  <si>
    <t>rozp.2022</t>
  </si>
  <si>
    <t>rozp.2024</t>
  </si>
  <si>
    <t>Rozpočet kapitálových príjmov</t>
  </si>
  <si>
    <t>Dotácia na vybavenie ŠJ</t>
  </si>
  <si>
    <t>Predaj nedokon. Penzionu</t>
  </si>
  <si>
    <t>Dotácia na polytech. učebňu</t>
  </si>
  <si>
    <t>Rozpočet kapitálových výdavkov</t>
  </si>
  <si>
    <t>Digitálna rozhlasová ústredňa</t>
  </si>
  <si>
    <t>Rekonštrukcia chodníkov</t>
  </si>
  <si>
    <t>ČOV  - rekonštrukcia</t>
  </si>
  <si>
    <t>Rekonštrukcia domu smútku</t>
  </si>
  <si>
    <t>Rekonštrukcia oplotenia cintorína</t>
  </si>
  <si>
    <t>DHZ   rekonštr. strechy PZ</t>
  </si>
  <si>
    <t>ČOV - lapač tukov</t>
  </si>
  <si>
    <t>Schodisková plošina</t>
  </si>
  <si>
    <t xml:space="preserve">ZŠ - polytechnická učebňa </t>
  </si>
  <si>
    <t>Kód</t>
  </si>
  <si>
    <t>Finačné operácie príjmové</t>
  </si>
  <si>
    <t>Prostriedky z predch. Roka</t>
  </si>
  <si>
    <t>Prevod  z  RF</t>
  </si>
  <si>
    <t>Predaj pozemkov</t>
  </si>
  <si>
    <t>Návratná fin. výpomoc</t>
  </si>
  <si>
    <t>Prijatá finančná zábezpeka</t>
  </si>
  <si>
    <t>Splátky úveru - ŠFRB</t>
  </si>
  <si>
    <t>Vrárená finančná zábezpeka</t>
  </si>
  <si>
    <t>skutoč. 2019</t>
  </si>
  <si>
    <t>skutoč. 2020</t>
  </si>
  <si>
    <t>rozpočet 2023</t>
  </si>
  <si>
    <t>rozpočet 2024</t>
  </si>
  <si>
    <t>Príjmy</t>
  </si>
  <si>
    <t>Bežné príjmy</t>
  </si>
  <si>
    <t>Kapitálové príjmy</t>
  </si>
  <si>
    <t>Finančné operácie</t>
  </si>
  <si>
    <t>Výdavky</t>
  </si>
  <si>
    <t>očak.2022</t>
  </si>
  <si>
    <t>Skut. 2021</t>
  </si>
  <si>
    <t>rozpoč.2025</t>
  </si>
  <si>
    <t>očak. 2022</t>
  </si>
  <si>
    <t>rozpočet 2025</t>
  </si>
  <si>
    <t>skut.2021</t>
  </si>
  <si>
    <t>ČOV</t>
  </si>
  <si>
    <t>610 plat</t>
  </si>
  <si>
    <t>Unimobunka</t>
  </si>
  <si>
    <t>skut..2021</t>
  </si>
  <si>
    <t>Zberný dvor - nákup kontajnery</t>
  </si>
  <si>
    <t>Prevod z FO</t>
  </si>
  <si>
    <t>DHZ nákup hasičkej striekačky</t>
  </si>
  <si>
    <t>Nákup kolotoča a hojdačky</t>
  </si>
  <si>
    <t>Nákup brány na VUI</t>
  </si>
  <si>
    <t>Covid</t>
  </si>
  <si>
    <t xml:space="preserve">Prípravná a projektová </t>
  </si>
  <si>
    <t>Dotácia duálne vzdelávanie</t>
  </si>
  <si>
    <t>skutoč. 2021</t>
  </si>
  <si>
    <t>131K</t>
  </si>
  <si>
    <t>Z predaja pozemkov</t>
  </si>
  <si>
    <t>rozp.2025</t>
  </si>
  <si>
    <t>TJ -  nadstavba šatní projekt</t>
  </si>
  <si>
    <t xml:space="preserve">Zberný dvor - podlaha </t>
  </si>
  <si>
    <t>Zberný dvor - váha</t>
  </si>
  <si>
    <t>ZŠ - umývačka riadu</t>
  </si>
  <si>
    <t>Rekonštrukcia kancelárií</t>
  </si>
  <si>
    <t>Projektová dokumentácia rekonštrukcia KD</t>
  </si>
  <si>
    <t>Dotácie zo ŠR</t>
  </si>
  <si>
    <t>131K výdavky hradené z minulého obdobia</t>
  </si>
  <si>
    <t>rozdiel v ZŠ</t>
  </si>
  <si>
    <t>rozbor vody</t>
  </si>
  <si>
    <t>Opatrovat</t>
  </si>
  <si>
    <t>na roky 2023 - 2025</t>
  </si>
  <si>
    <t>Bežné výdavky  bez školy obec:</t>
  </si>
  <si>
    <t>Hokejbalové ihrisko</t>
  </si>
  <si>
    <t>KD -  kúrenie</t>
  </si>
  <si>
    <t>Rozpočet obce bol schválený OZ dňa 13.12.2022  uzn.č. 52/2021</t>
  </si>
  <si>
    <t>Rozpočet Obce Mikušovce na roky 2023 - 2025</t>
  </si>
  <si>
    <t>Rozpočet výdavkov obce na roky 2023 - 2025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</si>
</sst>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;_-@_-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3" fontId="0" fillId="0" borderId="1" xfId="0" applyNumberFormat="1" applyBorder="1"/>
    <xf numFmtId="0" fontId="5" fillId="0" borderId="1" xfId="0" applyFont="1" applyBorder="1"/>
    <xf numFmtId="0" fontId="7" fillId="0" borderId="0" xfId="0" applyFont="1"/>
    <xf numFmtId="0" fontId="6" fillId="0" borderId="0" xfId="0" applyFont="1"/>
    <xf numFmtId="0" fontId="1" fillId="0" borderId="0" xfId="0" applyFont="1"/>
    <xf numFmtId="0" fontId="1" fillId="0" borderId="2" xfId="0" applyFont="1" applyBorder="1"/>
    <xf numFmtId="0" fontId="1" fillId="0" borderId="1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Font="1" applyBorder="1"/>
    <xf numFmtId="0" fontId="0" fillId="0" borderId="6" xfId="0" applyFont="1" applyFill="1" applyBorder="1"/>
    <xf numFmtId="0" fontId="0" fillId="0" borderId="5" xfId="0" applyBorder="1"/>
    <xf numFmtId="3" fontId="0" fillId="0" borderId="5" xfId="0" applyNumberFormat="1" applyFont="1" applyBorder="1"/>
    <xf numFmtId="0" fontId="1" fillId="0" borderId="7" xfId="0" applyFont="1" applyBorder="1"/>
    <xf numFmtId="0" fontId="0" fillId="0" borderId="7" xfId="0" applyFont="1" applyBorder="1"/>
    <xf numFmtId="0" fontId="0" fillId="0" borderId="7" xfId="0" applyBorder="1"/>
    <xf numFmtId="164" fontId="0" fillId="0" borderId="7" xfId="0" applyNumberFormat="1" applyBorder="1"/>
    <xf numFmtId="3" fontId="0" fillId="0" borderId="7" xfId="0" applyNumberFormat="1" applyBorder="1"/>
    <xf numFmtId="3" fontId="1" fillId="0" borderId="1" xfId="0" applyNumberFormat="1" applyFont="1" applyBorder="1"/>
    <xf numFmtId="164" fontId="1" fillId="0" borderId="7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3" fontId="0" fillId="0" borderId="1" xfId="0" applyNumberFormat="1" applyFont="1" applyBorder="1"/>
    <xf numFmtId="164" fontId="0" fillId="0" borderId="1" xfId="0" applyNumberFormat="1" applyFont="1" applyBorder="1"/>
    <xf numFmtId="3" fontId="0" fillId="0" borderId="1" xfId="0" applyNumberFormat="1" applyBorder="1" applyAlignment="1">
      <alignment horizontal="right"/>
    </xf>
    <xf numFmtId="0" fontId="0" fillId="0" borderId="8" xfId="0" applyBorder="1"/>
    <xf numFmtId="0" fontId="1" fillId="0" borderId="8" xfId="0" applyFont="1" applyBorder="1"/>
    <xf numFmtId="164" fontId="1" fillId="0" borderId="8" xfId="0" applyNumberFormat="1" applyFont="1" applyBorder="1"/>
    <xf numFmtId="0" fontId="1" fillId="0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6" xfId="0" applyFill="1" applyBorder="1"/>
    <xf numFmtId="3" fontId="1" fillId="0" borderId="13" xfId="0" applyNumberFormat="1" applyFont="1" applyBorder="1"/>
    <xf numFmtId="3" fontId="0" fillId="0" borderId="13" xfId="0" applyNumberFormat="1" applyBorder="1"/>
    <xf numFmtId="0" fontId="0" fillId="0" borderId="13" xfId="0" applyBorder="1"/>
    <xf numFmtId="3" fontId="0" fillId="0" borderId="14" xfId="0" applyNumberFormat="1" applyBorder="1"/>
    <xf numFmtId="0" fontId="0" fillId="0" borderId="14" xfId="0" applyBorder="1"/>
    <xf numFmtId="3" fontId="0" fillId="0" borderId="14" xfId="0" applyNumberFormat="1" applyBorder="1" applyAlignment="1">
      <alignment horizontal="right"/>
    </xf>
    <xf numFmtId="3" fontId="0" fillId="0" borderId="14" xfId="0" applyNumberFormat="1" applyBorder="1" applyAlignment="1">
      <alignment horizontal="right" vertical="center"/>
    </xf>
    <xf numFmtId="0" fontId="1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/>
    <xf numFmtId="0" fontId="1" fillId="0" borderId="15" xfId="0" applyFont="1" applyBorder="1"/>
    <xf numFmtId="0" fontId="1" fillId="0" borderId="16" xfId="0" applyFont="1" applyBorder="1"/>
    <xf numFmtId="0" fontId="2" fillId="0" borderId="7" xfId="0" applyFont="1" applyBorder="1"/>
    <xf numFmtId="164" fontId="0" fillId="0" borderId="13" xfId="0" applyNumberFormat="1" applyBorder="1"/>
    <xf numFmtId="164" fontId="0" fillId="0" borderId="14" xfId="0" applyNumberFormat="1" applyBorder="1"/>
    <xf numFmtId="0" fontId="2" fillId="0" borderId="1" xfId="0" applyFont="1" applyBorder="1"/>
    <xf numFmtId="164" fontId="0" fillId="0" borderId="14" xfId="0" applyNumberFormat="1" applyFont="1" applyBorder="1" applyAlignment="1">
      <alignment horizontal="center"/>
    </xf>
    <xf numFmtId="164" fontId="0" fillId="0" borderId="14" xfId="0" applyNumberFormat="1" applyFont="1" applyBorder="1"/>
    <xf numFmtId="0" fontId="1" fillId="0" borderId="1" xfId="0" applyFont="1" applyFill="1" applyBorder="1" applyAlignment="1">
      <alignment horizontal="left" indent="1"/>
    </xf>
    <xf numFmtId="0" fontId="1" fillId="0" borderId="6" xfId="0" applyFont="1" applyFill="1" applyBorder="1"/>
    <xf numFmtId="0" fontId="1" fillId="0" borderId="6" xfId="0" applyFont="1" applyBorder="1"/>
    <xf numFmtId="0" fontId="5" fillId="0" borderId="7" xfId="0" applyFont="1" applyBorder="1"/>
    <xf numFmtId="0" fontId="3" fillId="0" borderId="7" xfId="0" applyFont="1" applyBorder="1"/>
    <xf numFmtId="0" fontId="4" fillId="0" borderId="7" xfId="0" applyFont="1" applyBorder="1"/>
    <xf numFmtId="0" fontId="1" fillId="0" borderId="17" xfId="0" applyFont="1" applyBorder="1"/>
    <xf numFmtId="0" fontId="1" fillId="0" borderId="18" xfId="0" applyFont="1" applyBorder="1"/>
    <xf numFmtId="164" fontId="0" fillId="0" borderId="14" xfId="0" applyNumberFormat="1" applyBorder="1" applyAlignment="1">
      <alignment horizontal="center"/>
    </xf>
    <xf numFmtId="0" fontId="8" fillId="0" borderId="0" xfId="0" applyFont="1"/>
    <xf numFmtId="3" fontId="9" fillId="0" borderId="1" xfId="0" applyNumberFormat="1" applyFont="1" applyBorder="1"/>
    <xf numFmtId="3" fontId="8" fillId="0" borderId="1" xfId="0" applyNumberFormat="1" applyFont="1" applyBorder="1"/>
    <xf numFmtId="0" fontId="8" fillId="0" borderId="1" xfId="0" applyFont="1" applyBorder="1"/>
    <xf numFmtId="3" fontId="8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14" xfId="0" applyNumberFormat="1" applyFont="1" applyBorder="1"/>
    <xf numFmtId="3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3" fontId="10" fillId="0" borderId="1" xfId="0" applyNumberFormat="1" applyFont="1" applyBorder="1"/>
    <xf numFmtId="3" fontId="8" fillId="0" borderId="7" xfId="0" applyNumberFormat="1" applyFont="1" applyBorder="1"/>
    <xf numFmtId="3" fontId="8" fillId="0" borderId="5" xfId="0" applyNumberFormat="1" applyFont="1" applyBorder="1"/>
    <xf numFmtId="164" fontId="8" fillId="0" borderId="1" xfId="0" applyNumberFormat="1" applyFont="1" applyBorder="1"/>
    <xf numFmtId="164" fontId="9" fillId="0" borderId="1" xfId="0" applyNumberFormat="1" applyFont="1" applyBorder="1"/>
    <xf numFmtId="3" fontId="10" fillId="0" borderId="7" xfId="0" applyNumberFormat="1" applyFont="1" applyBorder="1"/>
    <xf numFmtId="164" fontId="10" fillId="0" borderId="1" xfId="0" applyNumberFormat="1" applyFont="1" applyBorder="1"/>
    <xf numFmtId="0" fontId="10" fillId="0" borderId="0" xfId="0" applyFont="1"/>
    <xf numFmtId="3" fontId="11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2" fillId="0" borderId="4" xfId="0" applyFont="1" applyBorder="1"/>
    <xf numFmtId="164" fontId="11" fillId="0" borderId="1" xfId="0" applyNumberFormat="1" applyFont="1" applyBorder="1"/>
    <xf numFmtId="164" fontId="11" fillId="0" borderId="7" xfId="0" applyNumberFormat="1" applyFont="1" applyBorder="1"/>
    <xf numFmtId="0" fontId="11" fillId="0" borderId="1" xfId="0" applyFont="1" applyBorder="1" applyAlignment="1">
      <alignment horizontal="center"/>
    </xf>
    <xf numFmtId="164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3" fontId="9" fillId="0" borderId="0" xfId="0" applyNumberFormat="1" applyFont="1"/>
    <xf numFmtId="0" fontId="12" fillId="0" borderId="2" xfId="0" applyFont="1" applyBorder="1"/>
    <xf numFmtId="0" fontId="12" fillId="0" borderId="18" xfId="0" applyFont="1" applyBorder="1"/>
    <xf numFmtId="164" fontId="0" fillId="2" borderId="1" xfId="0" applyNumberFormat="1" applyFont="1" applyFill="1" applyBorder="1"/>
    <xf numFmtId="164" fontId="12" fillId="2" borderId="1" xfId="0" applyNumberFormat="1" applyFont="1" applyFill="1" applyBorder="1"/>
    <xf numFmtId="3" fontId="0" fillId="0" borderId="1" xfId="0" applyNumberFormat="1" applyFill="1" applyBorder="1"/>
    <xf numFmtId="3" fontId="11" fillId="0" borderId="1" xfId="0" applyNumberFormat="1" applyFont="1" applyFill="1" applyBorder="1"/>
    <xf numFmtId="0" fontId="11" fillId="0" borderId="0" xfId="0" applyFont="1" applyFill="1"/>
    <xf numFmtId="0" fontId="12" fillId="0" borderId="12" xfId="0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3" fontId="11" fillId="0" borderId="14" xfId="0" applyNumberFormat="1" applyFont="1" applyFill="1" applyBorder="1" applyAlignment="1">
      <alignment horizontal="right" vertical="center"/>
    </xf>
    <xf numFmtId="3" fontId="11" fillId="0" borderId="14" xfId="0" applyNumberFormat="1" applyFont="1" applyFill="1" applyBorder="1" applyAlignment="1">
      <alignment horizontal="center"/>
    </xf>
    <xf numFmtId="3" fontId="12" fillId="0" borderId="14" xfId="0" applyNumberFormat="1" applyFont="1" applyFill="1" applyBorder="1" applyAlignment="1">
      <alignment horizontal="center"/>
    </xf>
    <xf numFmtId="3" fontId="11" fillId="0" borderId="14" xfId="0" applyNumberFormat="1" applyFont="1" applyFill="1" applyBorder="1"/>
    <xf numFmtId="3" fontId="12" fillId="0" borderId="0" xfId="0" applyNumberFormat="1" applyFont="1" applyFill="1" applyBorder="1"/>
    <xf numFmtId="164" fontId="11" fillId="0" borderId="1" xfId="0" applyNumberFormat="1" applyFont="1" applyFill="1" applyBorder="1"/>
    <xf numFmtId="3" fontId="0" fillId="0" borderId="0" xfId="0" applyNumberFormat="1"/>
    <xf numFmtId="164" fontId="1" fillId="0" borderId="1" xfId="0" applyNumberFormat="1" applyFont="1" applyFill="1" applyBorder="1"/>
    <xf numFmtId="0" fontId="11" fillId="0" borderId="1" xfId="0" applyFont="1" applyBorder="1"/>
    <xf numFmtId="3" fontId="11" fillId="0" borderId="1" xfId="0" applyNumberFormat="1" applyFont="1" applyBorder="1"/>
    <xf numFmtId="3" fontId="12" fillId="0" borderId="1" xfId="0" applyNumberFormat="1" applyFont="1" applyBorder="1"/>
    <xf numFmtId="164" fontId="12" fillId="0" borderId="7" xfId="0" applyNumberFormat="1" applyFont="1" applyBorder="1"/>
    <xf numFmtId="3" fontId="8" fillId="0" borderId="0" xfId="0" applyNumberFormat="1" applyFont="1"/>
    <xf numFmtId="164" fontId="10" fillId="0" borderId="0" xfId="0" applyNumberFormat="1" applyFont="1"/>
    <xf numFmtId="3" fontId="11" fillId="0" borderId="7" xfId="0" applyNumberFormat="1" applyFont="1" applyBorder="1"/>
    <xf numFmtId="0" fontId="12" fillId="0" borderId="5" xfId="0" applyFont="1" applyBorder="1"/>
    <xf numFmtId="164" fontId="12" fillId="0" borderId="1" xfId="0" applyNumberFormat="1" applyFont="1" applyFill="1" applyBorder="1"/>
    <xf numFmtId="0" fontId="11" fillId="0" borderId="0" xfId="0" applyFont="1"/>
    <xf numFmtId="0" fontId="13" fillId="0" borderId="0" xfId="0" applyFont="1"/>
    <xf numFmtId="0" fontId="11" fillId="0" borderId="14" xfId="0" applyFont="1" applyBorder="1"/>
    <xf numFmtId="3" fontId="11" fillId="0" borderId="14" xfId="0" applyNumberFormat="1" applyFont="1" applyBorder="1" applyAlignment="1">
      <alignment horizontal="right" vertical="center"/>
    </xf>
    <xf numFmtId="3" fontId="11" fillId="0" borderId="14" xfId="0" applyNumberFormat="1" applyFont="1" applyBorder="1"/>
    <xf numFmtId="3" fontId="11" fillId="0" borderId="14" xfId="0" applyNumberFormat="1" applyFont="1" applyBorder="1" applyAlignment="1">
      <alignment horizontal="center"/>
    </xf>
    <xf numFmtId="3" fontId="12" fillId="0" borderId="0" xfId="0" applyNumberFormat="1" applyFont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/>
  </sheetViews>
  <sheetFormatPr defaultRowHeight="15"/>
  <cols>
    <col min="1" max="1" width="17.5703125" customWidth="1"/>
    <col min="2" max="2" width="14.42578125" hidden="1" customWidth="1"/>
    <col min="3" max="3" width="14.42578125" bestFit="1" customWidth="1"/>
    <col min="4" max="4" width="14.42578125" hidden="1" customWidth="1"/>
    <col min="5" max="10" width="14.42578125" bestFit="1" customWidth="1"/>
  </cols>
  <sheetData>
    <row r="1" spans="1:10" ht="18.75">
      <c r="A1" s="1" t="s">
        <v>208</v>
      </c>
      <c r="B1" s="1"/>
      <c r="E1" s="74"/>
      <c r="H1" s="94"/>
      <c r="I1" s="94"/>
      <c r="J1" s="94"/>
    </row>
    <row r="2" spans="1:10">
      <c r="E2" s="74"/>
      <c r="H2" s="94"/>
      <c r="I2" s="94"/>
      <c r="J2" s="94"/>
    </row>
    <row r="3" spans="1:10">
      <c r="E3" s="74"/>
      <c r="H3" s="94"/>
      <c r="I3" s="94"/>
      <c r="J3" s="94"/>
    </row>
    <row r="4" spans="1:10" ht="15.75" thickBot="1">
      <c r="E4" s="74"/>
      <c r="H4" s="94"/>
      <c r="I4" s="94"/>
      <c r="J4" s="94"/>
    </row>
    <row r="5" spans="1:10" ht="15.75" thickBot="1">
      <c r="A5" s="71"/>
      <c r="B5" s="43" t="s">
        <v>161</v>
      </c>
      <c r="C5" s="71" t="s">
        <v>162</v>
      </c>
      <c r="D5" s="72" t="s">
        <v>0</v>
      </c>
      <c r="E5" s="107" t="s">
        <v>188</v>
      </c>
      <c r="F5" s="72" t="s">
        <v>1</v>
      </c>
      <c r="G5" s="107" t="s">
        <v>173</v>
      </c>
      <c r="H5" s="107" t="s">
        <v>163</v>
      </c>
      <c r="I5" s="107" t="s">
        <v>164</v>
      </c>
      <c r="J5" s="107" t="s">
        <v>174</v>
      </c>
    </row>
    <row r="6" spans="1:10" ht="15.75">
      <c r="A6" s="69" t="s">
        <v>165</v>
      </c>
      <c r="B6" s="60"/>
      <c r="C6" s="31"/>
      <c r="D6" s="31"/>
      <c r="E6" s="88"/>
      <c r="F6" s="31"/>
      <c r="G6" s="31"/>
      <c r="H6" s="92"/>
      <c r="I6" s="92"/>
      <c r="J6" s="92"/>
    </row>
    <row r="7" spans="1:10">
      <c r="A7" s="27"/>
      <c r="B7" s="60"/>
      <c r="C7" s="31"/>
      <c r="D7" s="31"/>
      <c r="E7" s="88"/>
      <c r="F7" s="31"/>
      <c r="G7" s="31"/>
      <c r="H7" s="92"/>
      <c r="I7" s="92"/>
      <c r="J7" s="92"/>
    </row>
    <row r="8" spans="1:10">
      <c r="A8" s="5" t="s">
        <v>166</v>
      </c>
      <c r="B8" s="37">
        <v>1081784</v>
      </c>
      <c r="C8" s="37">
        <v>1072355</v>
      </c>
      <c r="D8" s="37">
        <v>1034344</v>
      </c>
      <c r="E8" s="124">
        <v>1133914.8799999999</v>
      </c>
      <c r="F8" s="37">
        <v>1095075</v>
      </c>
      <c r="G8" s="37">
        <v>1132756</v>
      </c>
      <c r="H8" s="98">
        <v>1220420</v>
      </c>
      <c r="I8" s="98">
        <v>1220420</v>
      </c>
      <c r="J8" s="98">
        <v>1220420</v>
      </c>
    </row>
    <row r="9" spans="1:10">
      <c r="A9" s="5" t="s">
        <v>167</v>
      </c>
      <c r="B9" s="37">
        <v>3747</v>
      </c>
      <c r="C9" s="37">
        <v>280000</v>
      </c>
      <c r="D9" s="37">
        <v>0</v>
      </c>
      <c r="E9" s="124">
        <v>40269.85</v>
      </c>
      <c r="F9" s="37">
        <v>0</v>
      </c>
      <c r="G9" s="37">
        <v>0</v>
      </c>
      <c r="H9" s="98">
        <v>0</v>
      </c>
      <c r="I9" s="98">
        <v>0</v>
      </c>
      <c r="J9" s="98">
        <v>0</v>
      </c>
    </row>
    <row r="10" spans="1:10">
      <c r="A10" s="5" t="s">
        <v>168</v>
      </c>
      <c r="B10" s="37">
        <v>58757</v>
      </c>
      <c r="C10" s="37">
        <v>68746</v>
      </c>
      <c r="D10" s="37">
        <v>56500</v>
      </c>
      <c r="E10" s="124">
        <f>183388.42+30298.37+5078.25</f>
        <v>218765.04</v>
      </c>
      <c r="F10" s="37">
        <v>0</v>
      </c>
      <c r="G10" s="37">
        <v>95018.94</v>
      </c>
      <c r="H10" s="98">
        <v>0</v>
      </c>
      <c r="I10" s="98">
        <v>0</v>
      </c>
      <c r="J10" s="98">
        <v>0</v>
      </c>
    </row>
    <row r="11" spans="1:10">
      <c r="A11" s="5" t="s">
        <v>3</v>
      </c>
      <c r="B11" s="37">
        <v>1144288</v>
      </c>
      <c r="C11" s="37">
        <v>1421101</v>
      </c>
      <c r="D11" s="37">
        <v>1090844</v>
      </c>
      <c r="E11" s="124">
        <f>E8+E9+E10</f>
        <v>1392949.77</v>
      </c>
      <c r="F11" s="37">
        <v>1095075</v>
      </c>
      <c r="G11" s="37">
        <f>G10+G8</f>
        <v>1227774.94</v>
      </c>
      <c r="H11" s="98">
        <v>1220420</v>
      </c>
      <c r="I11" s="98">
        <v>1220420</v>
      </c>
      <c r="J11" s="98">
        <v>1220420</v>
      </c>
    </row>
    <row r="12" spans="1:10">
      <c r="A12" s="12"/>
      <c r="B12" s="37"/>
      <c r="C12" s="37"/>
      <c r="D12" s="37"/>
      <c r="E12" s="37"/>
      <c r="F12" s="37"/>
      <c r="G12" s="37"/>
      <c r="H12" s="93"/>
      <c r="I12" s="93"/>
      <c r="J12" s="93"/>
    </row>
    <row r="13" spans="1:10">
      <c r="A13" s="3"/>
      <c r="B13" s="37"/>
      <c r="C13" s="37"/>
      <c r="D13" s="37"/>
      <c r="E13" s="37"/>
      <c r="F13" s="37"/>
      <c r="G13" s="37"/>
      <c r="H13" s="93"/>
      <c r="I13" s="93"/>
      <c r="J13" s="93"/>
    </row>
    <row r="14" spans="1:10">
      <c r="A14" s="7" t="s">
        <v>169</v>
      </c>
      <c r="B14" s="37"/>
      <c r="C14" s="37"/>
      <c r="D14" s="37"/>
      <c r="E14" s="37"/>
      <c r="F14" s="37"/>
      <c r="G14" s="37"/>
      <c r="H14" s="93"/>
      <c r="I14" s="93"/>
      <c r="J14" s="93"/>
    </row>
    <row r="15" spans="1:10">
      <c r="A15" s="3"/>
      <c r="B15" s="37"/>
      <c r="C15" s="37"/>
      <c r="D15" s="37"/>
      <c r="E15" s="90"/>
      <c r="F15" s="37"/>
      <c r="G15" s="37"/>
      <c r="H15" s="93"/>
      <c r="I15" s="93"/>
      <c r="J15" s="93"/>
    </row>
    <row r="16" spans="1:10">
      <c r="A16" s="3" t="s">
        <v>133</v>
      </c>
      <c r="B16" s="37">
        <v>978266</v>
      </c>
      <c r="C16" s="37">
        <v>1004139</v>
      </c>
      <c r="D16" s="37">
        <v>994044</v>
      </c>
      <c r="E16" s="98">
        <f>384073.82+724641.62</f>
        <v>1108715.44</v>
      </c>
      <c r="F16" s="37">
        <v>987061</v>
      </c>
      <c r="G16" s="37">
        <v>1140453</v>
      </c>
      <c r="H16" s="98">
        <v>1139364</v>
      </c>
      <c r="I16" s="98">
        <v>1139364</v>
      </c>
      <c r="J16" s="98">
        <v>1139364</v>
      </c>
    </row>
    <row r="17" spans="1:10">
      <c r="A17" s="3" t="s">
        <v>8</v>
      </c>
      <c r="B17" s="37">
        <v>8000</v>
      </c>
      <c r="C17" s="37">
        <v>116622</v>
      </c>
      <c r="D17" s="37">
        <v>56500</v>
      </c>
      <c r="E17" s="37">
        <f>179257.39+210.93</f>
        <v>179468.32</v>
      </c>
      <c r="F17" s="37">
        <v>60714</v>
      </c>
      <c r="G17" s="37">
        <v>12633</v>
      </c>
      <c r="H17" s="98">
        <v>33756</v>
      </c>
      <c r="I17" s="98">
        <v>28103</v>
      </c>
      <c r="J17" s="98">
        <v>28103</v>
      </c>
    </row>
    <row r="18" spans="1:10" ht="15.75">
      <c r="A18" s="9" t="s">
        <v>168</v>
      </c>
      <c r="B18" s="37">
        <v>42246</v>
      </c>
      <c r="C18" s="37">
        <v>41100</v>
      </c>
      <c r="D18" s="37">
        <v>40300</v>
      </c>
      <c r="E18" s="37">
        <v>42503.69</v>
      </c>
      <c r="F18" s="37">
        <v>47300</v>
      </c>
      <c r="G18" s="37">
        <v>45180</v>
      </c>
      <c r="H18" s="98">
        <v>47300</v>
      </c>
      <c r="I18" s="98">
        <v>52953</v>
      </c>
      <c r="J18" s="98">
        <v>52953</v>
      </c>
    </row>
    <row r="19" spans="1:10">
      <c r="A19" s="3" t="s">
        <v>3</v>
      </c>
      <c r="B19" s="37">
        <v>1028512</v>
      </c>
      <c r="C19" s="37">
        <v>1161861</v>
      </c>
      <c r="D19" s="37">
        <v>1090844</v>
      </c>
      <c r="E19" s="108">
        <f>E18+E17+E16</f>
        <v>1330687.45</v>
      </c>
      <c r="F19" s="37">
        <v>1095075</v>
      </c>
      <c r="G19" s="37">
        <f>G18+G17+G16</f>
        <v>1198266</v>
      </c>
      <c r="H19" s="98">
        <v>1220420</v>
      </c>
      <c r="I19" s="98">
        <v>1220420</v>
      </c>
      <c r="J19" s="98">
        <v>1220420</v>
      </c>
    </row>
    <row r="20" spans="1:10">
      <c r="A20" s="7"/>
      <c r="B20" s="73"/>
      <c r="C20" s="13"/>
      <c r="D20" s="13"/>
      <c r="E20" s="76"/>
      <c r="F20" s="13"/>
      <c r="G20" s="13"/>
      <c r="H20" s="87"/>
      <c r="I20" s="87"/>
      <c r="J20" s="87"/>
    </row>
    <row r="21" spans="1:10">
      <c r="E21" s="74"/>
      <c r="H21" s="94"/>
      <c r="I21" s="94"/>
      <c r="J21" s="94"/>
    </row>
    <row r="22" spans="1:10">
      <c r="E22" s="74"/>
      <c r="H22" s="132"/>
      <c r="I22" s="94"/>
      <c r="J22" s="94"/>
    </row>
    <row r="23" spans="1:10">
      <c r="A23" s="137" t="s">
        <v>207</v>
      </c>
      <c r="E23" s="74"/>
      <c r="H23" s="94"/>
      <c r="I23" s="94"/>
      <c r="J23" s="9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topLeftCell="B1" workbookViewId="0">
      <selection activeCell="B1" sqref="B1"/>
    </sheetView>
  </sheetViews>
  <sheetFormatPr defaultRowHeight="15"/>
  <cols>
    <col min="1" max="1" width="0" hidden="1" customWidth="1"/>
    <col min="2" max="2" width="4.140625" customWidth="1"/>
    <col min="3" max="3" width="8.28515625" customWidth="1"/>
    <col min="4" max="4" width="0" hidden="1" customWidth="1"/>
    <col min="5" max="5" width="25.5703125" hidden="1" customWidth="1"/>
    <col min="6" max="6" width="19.85546875" customWidth="1"/>
    <col min="7" max="7" width="17.7109375" hidden="1" customWidth="1"/>
    <col min="8" max="8" width="14" customWidth="1"/>
    <col min="9" max="9" width="14.42578125" hidden="1" customWidth="1"/>
    <col min="10" max="10" width="14" style="74" customWidth="1"/>
    <col min="11" max="11" width="14.140625" customWidth="1"/>
    <col min="12" max="12" width="14" style="74" customWidth="1"/>
    <col min="13" max="14" width="14" customWidth="1"/>
    <col min="15" max="15" width="14.42578125" bestFit="1" customWidth="1"/>
  </cols>
  <sheetData>
    <row r="1" spans="1:15">
      <c r="A1" s="15"/>
    </row>
    <row r="5" spans="1:15" ht="21">
      <c r="C5" s="16" t="s">
        <v>14</v>
      </c>
      <c r="F5" s="17"/>
      <c r="G5" s="17"/>
      <c r="H5" s="17"/>
      <c r="K5" s="17" t="s">
        <v>203</v>
      </c>
    </row>
    <row r="6" spans="1:15" ht="15.75" thickBot="1"/>
    <row r="7" spans="1:15" ht="15.75" thickBot="1">
      <c r="B7" s="18" t="s">
        <v>15</v>
      </c>
      <c r="C7" s="18" t="s">
        <v>16</v>
      </c>
      <c r="D7" s="18"/>
      <c r="E7" s="19" t="s">
        <v>17</v>
      </c>
      <c r="F7" s="20" t="s">
        <v>18</v>
      </c>
      <c r="G7" s="21" t="s">
        <v>19</v>
      </c>
      <c r="H7" s="21" t="s">
        <v>20</v>
      </c>
      <c r="I7" s="21" t="s">
        <v>21</v>
      </c>
      <c r="J7" s="97" t="s">
        <v>175</v>
      </c>
      <c r="K7" s="21" t="s">
        <v>22</v>
      </c>
      <c r="L7" s="97" t="s">
        <v>170</v>
      </c>
      <c r="M7" s="21" t="s">
        <v>23</v>
      </c>
      <c r="N7" s="21" t="s">
        <v>24</v>
      </c>
      <c r="O7" s="21" t="s">
        <v>172</v>
      </c>
    </row>
    <row r="8" spans="1:15">
      <c r="B8" s="22">
        <v>111</v>
      </c>
      <c r="C8" s="22">
        <v>312001</v>
      </c>
      <c r="D8" s="23"/>
      <c r="E8" s="24" t="s">
        <v>25</v>
      </c>
      <c r="F8" s="25" t="s">
        <v>26</v>
      </c>
      <c r="G8" s="37">
        <v>15081</v>
      </c>
      <c r="H8" s="37">
        <v>26796</v>
      </c>
      <c r="I8" s="37"/>
      <c r="J8" s="98">
        <v>49065</v>
      </c>
      <c r="K8" s="26"/>
      <c r="L8" s="89"/>
      <c r="M8" s="26"/>
      <c r="N8" s="26"/>
      <c r="O8" s="26"/>
    </row>
    <row r="9" spans="1:15">
      <c r="B9" s="27"/>
      <c r="C9" s="27">
        <v>312012</v>
      </c>
      <c r="D9" s="28"/>
      <c r="E9" s="29" t="s">
        <v>27</v>
      </c>
      <c r="F9" s="30" t="s">
        <v>28</v>
      </c>
      <c r="G9" s="37">
        <v>431119.57</v>
      </c>
      <c r="H9" s="37">
        <v>480032</v>
      </c>
      <c r="I9" s="37">
        <v>468200</v>
      </c>
      <c r="J9" s="98">
        <v>517413.7</v>
      </c>
      <c r="K9" s="30">
        <v>470104</v>
      </c>
      <c r="L9" s="99">
        <v>497596</v>
      </c>
      <c r="M9" s="99">
        <v>550000</v>
      </c>
      <c r="N9" s="99">
        <v>550000</v>
      </c>
      <c r="O9" s="99">
        <v>550000</v>
      </c>
    </row>
    <row r="10" spans="1:15" s="17" customFormat="1">
      <c r="B10" s="27">
        <v>111</v>
      </c>
      <c r="C10" s="27"/>
      <c r="D10" s="27"/>
      <c r="E10" s="27"/>
      <c r="F10" s="33" t="s">
        <v>3</v>
      </c>
      <c r="G10" s="35">
        <v>446200.56</v>
      </c>
      <c r="H10" s="35">
        <v>506828</v>
      </c>
      <c r="I10" s="35">
        <v>468200</v>
      </c>
      <c r="J10" s="101">
        <v>566479</v>
      </c>
      <c r="K10" s="33">
        <v>470104</v>
      </c>
      <c r="L10" s="33">
        <v>497596</v>
      </c>
      <c r="M10" s="130">
        <f>M9</f>
        <v>550000</v>
      </c>
      <c r="N10" s="130">
        <f t="shared" ref="N10:O10" si="0">N9</f>
        <v>550000</v>
      </c>
      <c r="O10" s="130">
        <f t="shared" si="0"/>
        <v>550000</v>
      </c>
    </row>
    <row r="11" spans="1:15">
      <c r="B11" s="27"/>
      <c r="C11" s="27"/>
      <c r="D11" s="28"/>
      <c r="E11" s="29"/>
      <c r="F11" s="30"/>
      <c r="G11" s="37"/>
      <c r="H11" s="37"/>
      <c r="I11" s="37"/>
      <c r="J11" s="93"/>
      <c r="K11" s="34"/>
      <c r="L11" s="90"/>
      <c r="M11" s="34"/>
      <c r="N11" s="34"/>
      <c r="O11" s="34"/>
    </row>
    <row r="12" spans="1:15">
      <c r="B12" s="7"/>
      <c r="C12" s="7"/>
      <c r="D12" s="3"/>
      <c r="E12" s="3" t="s">
        <v>29</v>
      </c>
      <c r="F12" s="34"/>
      <c r="G12" s="37"/>
      <c r="H12" s="37"/>
      <c r="I12" s="37"/>
      <c r="J12" s="93"/>
      <c r="K12" s="34"/>
      <c r="L12" s="90"/>
      <c r="M12" s="34"/>
      <c r="N12" s="34"/>
      <c r="O12" s="34"/>
    </row>
    <row r="13" spans="1:15">
      <c r="B13" s="3"/>
      <c r="C13" s="3"/>
      <c r="D13" s="3"/>
      <c r="E13" s="3"/>
      <c r="F13" s="34"/>
      <c r="G13" s="37"/>
      <c r="H13" s="37"/>
      <c r="I13" s="37"/>
      <c r="J13" s="93"/>
      <c r="K13" s="34"/>
      <c r="L13" s="90"/>
      <c r="M13" s="34"/>
      <c r="N13" s="34"/>
      <c r="O13" s="34"/>
    </row>
    <row r="14" spans="1:15">
      <c r="B14" s="7"/>
      <c r="C14" s="12">
        <v>111003</v>
      </c>
      <c r="D14" s="7"/>
      <c r="E14" s="3" t="s">
        <v>30</v>
      </c>
      <c r="F14" s="34" t="s">
        <v>30</v>
      </c>
      <c r="G14" s="37">
        <v>419565.26</v>
      </c>
      <c r="H14" s="37">
        <v>409883</v>
      </c>
      <c r="I14" s="37">
        <v>420000</v>
      </c>
      <c r="J14" s="98">
        <v>424443</v>
      </c>
      <c r="K14" s="34">
        <v>447000</v>
      </c>
      <c r="L14" s="98">
        <v>462614</v>
      </c>
      <c r="M14" s="98">
        <v>495000</v>
      </c>
      <c r="N14" s="98">
        <v>495000</v>
      </c>
      <c r="O14" s="98">
        <v>495000</v>
      </c>
    </row>
    <row r="15" spans="1:15">
      <c r="B15" s="7"/>
      <c r="C15" s="12">
        <v>121001</v>
      </c>
      <c r="D15" s="3"/>
      <c r="E15" s="3" t="s">
        <v>31</v>
      </c>
      <c r="F15" s="34" t="s">
        <v>31</v>
      </c>
      <c r="G15" s="37">
        <v>4714.5200000000004</v>
      </c>
      <c r="H15" s="37">
        <v>4918</v>
      </c>
      <c r="I15" s="37">
        <v>4750</v>
      </c>
      <c r="J15" s="98">
        <v>4551</v>
      </c>
      <c r="K15" s="34">
        <v>4900</v>
      </c>
      <c r="L15" s="98">
        <v>5000</v>
      </c>
      <c r="M15" s="98">
        <v>5000</v>
      </c>
      <c r="N15" s="98">
        <v>5000</v>
      </c>
      <c r="O15" s="98">
        <v>5000</v>
      </c>
    </row>
    <row r="16" spans="1:15">
      <c r="B16" s="7"/>
      <c r="C16" s="12">
        <v>121002</v>
      </c>
      <c r="D16" s="3"/>
      <c r="E16" s="3" t="s">
        <v>32</v>
      </c>
      <c r="F16" s="34" t="s">
        <v>33</v>
      </c>
      <c r="G16" s="37">
        <v>5620.75</v>
      </c>
      <c r="H16" s="37">
        <v>5684</v>
      </c>
      <c r="I16" s="37">
        <v>5650</v>
      </c>
      <c r="J16" s="98">
        <v>5560</v>
      </c>
      <c r="K16" s="34">
        <v>5680</v>
      </c>
      <c r="L16" s="98">
        <v>5200</v>
      </c>
      <c r="M16" s="98">
        <v>5500</v>
      </c>
      <c r="N16" s="98">
        <v>5500</v>
      </c>
      <c r="O16" s="98">
        <v>5500</v>
      </c>
    </row>
    <row r="17" spans="2:15">
      <c r="B17" s="7"/>
      <c r="C17" s="12">
        <v>121003</v>
      </c>
      <c r="D17" s="3"/>
      <c r="E17" s="3" t="s">
        <v>34</v>
      </c>
      <c r="F17" s="34" t="s">
        <v>34</v>
      </c>
      <c r="G17" s="37">
        <v>82</v>
      </c>
      <c r="H17" s="37">
        <v>71</v>
      </c>
      <c r="I17" s="37">
        <v>71</v>
      </c>
      <c r="J17" s="98">
        <v>70</v>
      </c>
      <c r="K17" s="34">
        <v>71</v>
      </c>
      <c r="L17" s="98">
        <v>71</v>
      </c>
      <c r="M17" s="98">
        <v>80</v>
      </c>
      <c r="N17" s="98">
        <v>80</v>
      </c>
      <c r="O17" s="98">
        <v>80</v>
      </c>
    </row>
    <row r="18" spans="2:15">
      <c r="B18" s="7"/>
      <c r="C18" s="12">
        <v>133001</v>
      </c>
      <c r="D18" s="7"/>
      <c r="E18" s="3" t="s">
        <v>35</v>
      </c>
      <c r="F18" s="34" t="s">
        <v>36</v>
      </c>
      <c r="G18" s="37">
        <v>514</v>
      </c>
      <c r="H18" s="37">
        <v>703</v>
      </c>
      <c r="I18" s="37">
        <v>725</v>
      </c>
      <c r="J18" s="98">
        <v>690</v>
      </c>
      <c r="K18" s="34">
        <v>700</v>
      </c>
      <c r="L18" s="98">
        <v>750</v>
      </c>
      <c r="M18" s="98">
        <v>720</v>
      </c>
      <c r="N18" s="98">
        <v>720</v>
      </c>
      <c r="O18" s="98">
        <v>720</v>
      </c>
    </row>
    <row r="19" spans="2:15">
      <c r="B19" s="7"/>
      <c r="C19" s="12">
        <v>133012</v>
      </c>
      <c r="D19" s="3"/>
      <c r="E19" s="3" t="s">
        <v>37</v>
      </c>
      <c r="F19" s="34" t="s">
        <v>38</v>
      </c>
      <c r="G19" s="37">
        <v>536</v>
      </c>
      <c r="H19" s="37">
        <v>365</v>
      </c>
      <c r="I19" s="37">
        <v>300</v>
      </c>
      <c r="J19" s="98">
        <v>816</v>
      </c>
      <c r="K19" s="34">
        <v>400</v>
      </c>
      <c r="L19" s="98">
        <v>840</v>
      </c>
      <c r="M19" s="98">
        <v>800</v>
      </c>
      <c r="N19" s="98">
        <v>800</v>
      </c>
      <c r="O19" s="98">
        <v>800</v>
      </c>
    </row>
    <row r="20" spans="2:15">
      <c r="B20" s="7"/>
      <c r="C20" s="12">
        <v>133013</v>
      </c>
      <c r="D20" s="3"/>
      <c r="E20" s="3" t="s">
        <v>39</v>
      </c>
      <c r="F20" s="34" t="s">
        <v>40</v>
      </c>
      <c r="G20" s="37">
        <v>16165</v>
      </c>
      <c r="H20" s="37">
        <v>18751</v>
      </c>
      <c r="I20" s="37">
        <v>16823</v>
      </c>
      <c r="J20" s="98">
        <v>19146</v>
      </c>
      <c r="K20" s="34">
        <v>19000</v>
      </c>
      <c r="L20" s="98">
        <v>20800</v>
      </c>
      <c r="M20" s="98">
        <v>26400</v>
      </c>
      <c r="N20" s="98">
        <v>26400</v>
      </c>
      <c r="O20" s="98">
        <v>26400</v>
      </c>
    </row>
    <row r="21" spans="2:15">
      <c r="B21" s="7"/>
      <c r="C21" s="12">
        <v>212002</v>
      </c>
      <c r="D21" s="7"/>
      <c r="E21" s="3" t="s">
        <v>41</v>
      </c>
      <c r="F21" s="34" t="s">
        <v>42</v>
      </c>
      <c r="G21" s="37">
        <v>149</v>
      </c>
      <c r="H21" s="37">
        <v>400</v>
      </c>
      <c r="I21" s="37">
        <v>1100</v>
      </c>
      <c r="J21" s="98">
        <v>18214</v>
      </c>
      <c r="K21" s="34">
        <v>350</v>
      </c>
      <c r="L21" s="98">
        <v>1740</v>
      </c>
      <c r="M21" s="98">
        <v>1000</v>
      </c>
      <c r="N21" s="98">
        <v>1000</v>
      </c>
      <c r="O21" s="98">
        <v>1000</v>
      </c>
    </row>
    <row r="22" spans="2:15">
      <c r="B22" s="7"/>
      <c r="C22" s="12">
        <v>212003</v>
      </c>
      <c r="D22" s="7"/>
      <c r="E22" s="3" t="s">
        <v>43</v>
      </c>
      <c r="F22" s="34" t="s">
        <v>44</v>
      </c>
      <c r="G22" s="37">
        <v>58833</v>
      </c>
      <c r="H22" s="37">
        <v>59459</v>
      </c>
      <c r="I22" s="37">
        <v>60000</v>
      </c>
      <c r="J22" s="98">
        <v>54292</v>
      </c>
      <c r="K22" s="34">
        <v>68000</v>
      </c>
      <c r="L22" s="98">
        <v>55000</v>
      </c>
      <c r="M22" s="98">
        <v>55000</v>
      </c>
      <c r="N22" s="98">
        <v>55000</v>
      </c>
      <c r="O22" s="98">
        <v>55000</v>
      </c>
    </row>
    <row r="23" spans="2:15">
      <c r="B23" s="7"/>
      <c r="C23" s="12">
        <v>212004</v>
      </c>
      <c r="D23" s="7"/>
      <c r="E23" s="3" t="s">
        <v>45</v>
      </c>
      <c r="F23" s="34" t="s">
        <v>46</v>
      </c>
      <c r="G23" s="37">
        <v>1030</v>
      </c>
      <c r="H23" s="37">
        <v>520</v>
      </c>
      <c r="I23" s="37">
        <v>500</v>
      </c>
      <c r="J23" s="98">
        <v>224</v>
      </c>
      <c r="K23" s="34">
        <v>550</v>
      </c>
      <c r="L23" s="98">
        <v>1140</v>
      </c>
      <c r="M23" s="98">
        <v>1200</v>
      </c>
      <c r="N23" s="98">
        <v>1200</v>
      </c>
      <c r="O23" s="98">
        <v>1200</v>
      </c>
    </row>
    <row r="24" spans="2:15">
      <c r="B24" s="7"/>
      <c r="C24" s="12">
        <v>221002</v>
      </c>
      <c r="D24" s="7"/>
      <c r="E24" s="3" t="s">
        <v>47</v>
      </c>
      <c r="F24" s="34" t="s">
        <v>48</v>
      </c>
      <c r="G24" s="37">
        <v>2075</v>
      </c>
      <c r="H24" s="37">
        <v>1158</v>
      </c>
      <c r="I24" s="37">
        <v>1100</v>
      </c>
      <c r="J24" s="98">
        <v>2348</v>
      </c>
      <c r="K24" s="34">
        <v>1300</v>
      </c>
      <c r="L24" s="98">
        <v>1800</v>
      </c>
      <c r="M24" s="98">
        <v>1800</v>
      </c>
      <c r="N24" s="98">
        <v>1800</v>
      </c>
      <c r="O24" s="98">
        <v>1800</v>
      </c>
    </row>
    <row r="25" spans="2:15">
      <c r="B25" s="7"/>
      <c r="C25" s="12">
        <v>222003</v>
      </c>
      <c r="D25" s="7"/>
      <c r="E25" s="3"/>
      <c r="F25" s="34" t="s">
        <v>49</v>
      </c>
      <c r="G25" s="37">
        <v>23</v>
      </c>
      <c r="H25" s="37"/>
      <c r="I25" s="37"/>
      <c r="J25" s="98">
        <v>0</v>
      </c>
      <c r="K25" s="34"/>
      <c r="L25" s="90"/>
      <c r="M25" s="98"/>
      <c r="N25" s="98"/>
      <c r="O25" s="98"/>
    </row>
    <row r="26" spans="2:15">
      <c r="B26" s="7"/>
      <c r="C26" s="12">
        <v>223001</v>
      </c>
      <c r="D26" s="7"/>
      <c r="E26" s="3" t="s">
        <v>50</v>
      </c>
      <c r="F26" s="34" t="s">
        <v>51</v>
      </c>
      <c r="G26" s="37">
        <v>88534</v>
      </c>
      <c r="H26" s="37">
        <v>36803</v>
      </c>
      <c r="I26" s="37">
        <v>32000</v>
      </c>
      <c r="J26" s="98">
        <v>34082</v>
      </c>
      <c r="K26" s="34">
        <v>40000</v>
      </c>
      <c r="L26" s="98">
        <v>37500</v>
      </c>
      <c r="M26" s="98">
        <v>38000</v>
      </c>
      <c r="N26" s="98">
        <v>38000</v>
      </c>
      <c r="O26" s="98">
        <v>38000</v>
      </c>
    </row>
    <row r="27" spans="2:15">
      <c r="B27" s="7"/>
      <c r="C27" s="12">
        <v>242</v>
      </c>
      <c r="D27" s="7"/>
      <c r="E27" s="3" t="s">
        <v>55</v>
      </c>
      <c r="F27" s="34" t="s">
        <v>52</v>
      </c>
      <c r="G27" s="37">
        <v>139</v>
      </c>
      <c r="H27" s="37">
        <v>14</v>
      </c>
      <c r="I27" s="37">
        <v>15</v>
      </c>
      <c r="J27" s="98">
        <v>0</v>
      </c>
      <c r="K27" s="34">
        <v>20</v>
      </c>
      <c r="L27" s="98">
        <v>0</v>
      </c>
      <c r="M27" s="98">
        <v>0</v>
      </c>
      <c r="N27" s="98">
        <v>0</v>
      </c>
      <c r="O27" s="98">
        <v>0</v>
      </c>
    </row>
    <row r="28" spans="2:15">
      <c r="B28" s="7"/>
      <c r="C28" s="12">
        <v>292027</v>
      </c>
      <c r="D28" s="7"/>
      <c r="E28" s="3"/>
      <c r="F28" s="34" t="s">
        <v>53</v>
      </c>
      <c r="G28" s="37"/>
      <c r="H28" s="37">
        <v>410</v>
      </c>
      <c r="I28" s="37"/>
      <c r="J28" s="98">
        <v>0</v>
      </c>
      <c r="K28" s="34"/>
      <c r="L28" s="90"/>
      <c r="M28" s="98"/>
      <c r="N28" s="98"/>
      <c r="O28" s="98"/>
    </row>
    <row r="29" spans="2:15">
      <c r="B29" s="7"/>
      <c r="C29" s="12">
        <v>311</v>
      </c>
      <c r="D29" s="7"/>
      <c r="E29" s="3"/>
      <c r="F29" s="34" t="s">
        <v>54</v>
      </c>
      <c r="G29" s="37"/>
      <c r="H29" s="37">
        <v>585</v>
      </c>
      <c r="I29" s="37"/>
      <c r="J29" s="98">
        <v>0</v>
      </c>
      <c r="K29" s="34"/>
      <c r="L29" s="90"/>
      <c r="M29" s="98"/>
      <c r="N29" s="98"/>
      <c r="O29" s="98"/>
    </row>
    <row r="30" spans="2:15">
      <c r="B30" s="7"/>
      <c r="C30" s="12">
        <v>292008</v>
      </c>
      <c r="D30" s="7"/>
      <c r="E30" s="3" t="s">
        <v>57</v>
      </c>
      <c r="F30" s="34" t="s">
        <v>56</v>
      </c>
      <c r="G30" s="37">
        <v>642</v>
      </c>
      <c r="H30" s="37">
        <v>454</v>
      </c>
      <c r="I30" s="37">
        <v>430</v>
      </c>
      <c r="J30" s="98">
        <v>0</v>
      </c>
      <c r="K30" s="34">
        <v>500</v>
      </c>
      <c r="L30" s="98">
        <v>5</v>
      </c>
      <c r="M30" s="98">
        <v>20</v>
      </c>
      <c r="N30" s="98">
        <v>20</v>
      </c>
      <c r="O30" s="98">
        <v>20</v>
      </c>
    </row>
    <row r="31" spans="2:15" s="17" customFormat="1">
      <c r="B31" s="7">
        <v>41</v>
      </c>
      <c r="C31" s="7"/>
      <c r="D31" s="7"/>
      <c r="E31" s="7"/>
      <c r="F31" s="35" t="s">
        <v>3</v>
      </c>
      <c r="G31" s="35">
        <v>598623</v>
      </c>
      <c r="H31" s="35">
        <v>540177</v>
      </c>
      <c r="I31" s="35">
        <v>543464</v>
      </c>
      <c r="J31" s="101">
        <v>564436</v>
      </c>
      <c r="K31" s="35">
        <v>588471</v>
      </c>
      <c r="L31" s="101">
        <f>L14+L15+L16+L17+L18+L19+L20+L21+L22+L23+L24+L26+L30</f>
        <v>592460</v>
      </c>
      <c r="M31" s="35">
        <f>M14+M15+M16+M17+M18+M19+M20+M21+M22+M23+M24+M26+M30</f>
        <v>630520</v>
      </c>
      <c r="N31" s="35">
        <f>N14+N15+N16+N17+N18+N19+N20+N21+N22+N23+N24+N26+N30</f>
        <v>630520</v>
      </c>
      <c r="O31" s="35">
        <f>O14+O15+O16+O17+O18+O19+O20+O21+O22+O23+O24+O26+O30</f>
        <v>630520</v>
      </c>
    </row>
    <row r="32" spans="2:15">
      <c r="B32" s="7"/>
      <c r="C32" s="12"/>
      <c r="D32" s="7"/>
      <c r="E32" s="3" t="s">
        <v>58</v>
      </c>
      <c r="F32" s="34"/>
      <c r="G32" s="37"/>
      <c r="H32" s="37"/>
      <c r="I32" s="37"/>
      <c r="J32" s="98"/>
      <c r="K32" s="35"/>
      <c r="L32" s="91"/>
      <c r="M32" s="35"/>
      <c r="N32" s="35"/>
      <c r="O32" s="35"/>
    </row>
    <row r="33" spans="2:15">
      <c r="B33" s="12">
        <v>71</v>
      </c>
      <c r="C33" s="12">
        <v>312012</v>
      </c>
      <c r="D33" s="7"/>
      <c r="E33" s="3" t="s">
        <v>59</v>
      </c>
      <c r="F33" s="34" t="s">
        <v>60</v>
      </c>
      <c r="G33" s="37">
        <v>3000</v>
      </c>
      <c r="H33" s="37">
        <v>3000</v>
      </c>
      <c r="I33" s="37">
        <v>3000</v>
      </c>
      <c r="J33" s="98">
        <v>3000</v>
      </c>
      <c r="K33" s="37">
        <v>3000</v>
      </c>
      <c r="L33" s="98">
        <v>3000</v>
      </c>
      <c r="M33" s="98">
        <v>3000</v>
      </c>
      <c r="N33" s="37">
        <v>3000</v>
      </c>
      <c r="O33" s="37">
        <v>3000</v>
      </c>
    </row>
    <row r="34" spans="2:15">
      <c r="B34" s="5" t="s">
        <v>62</v>
      </c>
      <c r="C34" s="12">
        <v>311</v>
      </c>
      <c r="D34" s="12"/>
      <c r="E34" s="3"/>
      <c r="F34" s="34" t="s">
        <v>63</v>
      </c>
      <c r="G34" s="37">
        <v>100</v>
      </c>
      <c r="H34" s="37"/>
      <c r="I34" s="37"/>
      <c r="J34" s="93"/>
      <c r="K34" s="4"/>
      <c r="L34" s="78"/>
      <c r="M34" s="4"/>
      <c r="N34" s="4"/>
      <c r="O34" s="4"/>
    </row>
    <row r="35" spans="2:15" s="104" customFormat="1">
      <c r="B35" s="102"/>
      <c r="C35" s="103"/>
      <c r="D35" s="103"/>
      <c r="E35" s="103"/>
      <c r="F35" s="101" t="s">
        <v>3</v>
      </c>
      <c r="G35" s="101">
        <v>3600</v>
      </c>
      <c r="H35" s="101">
        <v>3000</v>
      </c>
      <c r="I35" s="101">
        <v>3000</v>
      </c>
      <c r="J35" s="101">
        <v>3000</v>
      </c>
      <c r="K35" s="96">
        <v>3000</v>
      </c>
      <c r="L35" s="101">
        <v>3000</v>
      </c>
      <c r="M35" s="96">
        <v>3000</v>
      </c>
      <c r="N35" s="96">
        <v>3000</v>
      </c>
      <c r="O35" s="96">
        <v>3000</v>
      </c>
    </row>
    <row r="36" spans="2:15">
      <c r="B36" s="12"/>
      <c r="C36" s="12"/>
      <c r="D36" s="12"/>
      <c r="E36" s="3"/>
      <c r="F36" s="34"/>
      <c r="G36" s="37"/>
      <c r="H36" s="37"/>
      <c r="I36" s="37"/>
      <c r="J36" s="93"/>
      <c r="K36" s="4"/>
      <c r="L36" s="78"/>
      <c r="M36" s="4"/>
      <c r="N36" s="4"/>
      <c r="O36" s="4"/>
    </row>
    <row r="37" spans="2:15" s="17" customFormat="1">
      <c r="B37" s="7"/>
      <c r="C37" s="7" t="s">
        <v>64</v>
      </c>
      <c r="D37" s="7"/>
      <c r="E37" s="7"/>
      <c r="F37" s="35"/>
      <c r="G37" s="35">
        <v>1049422</v>
      </c>
      <c r="H37" s="35">
        <v>1050005</v>
      </c>
      <c r="I37" s="35">
        <v>1014664</v>
      </c>
      <c r="J37" s="109">
        <f>J35+J31+J10</f>
        <v>1133915</v>
      </c>
      <c r="K37" s="35">
        <v>1061575</v>
      </c>
      <c r="L37" s="101">
        <f>L31+L10+L35</f>
        <v>1093056</v>
      </c>
      <c r="M37" s="35">
        <f>M35+M31+M10</f>
        <v>1183520</v>
      </c>
      <c r="N37" s="35">
        <f>N35+N31+N10</f>
        <v>1183520</v>
      </c>
      <c r="O37" s="35">
        <f>O35+O31+O10</f>
        <v>1183520</v>
      </c>
    </row>
    <row r="38" spans="2:15">
      <c r="B38" s="7"/>
      <c r="C38" s="7"/>
      <c r="D38" s="7"/>
      <c r="E38" s="3"/>
      <c r="F38" s="35"/>
      <c r="G38" s="37"/>
      <c r="H38" s="37"/>
      <c r="I38" s="37"/>
      <c r="J38" s="93"/>
      <c r="K38" s="32"/>
      <c r="L38" s="75"/>
      <c r="M38" s="32"/>
      <c r="N38" s="32"/>
      <c r="O38" s="32"/>
    </row>
    <row r="39" spans="2:15">
      <c r="B39" s="7"/>
      <c r="C39" s="7" t="s">
        <v>65</v>
      </c>
      <c r="D39" s="7"/>
      <c r="E39" s="3"/>
      <c r="F39" s="34"/>
      <c r="G39" s="37"/>
      <c r="H39" s="37"/>
      <c r="I39" s="37"/>
      <c r="J39" s="93"/>
      <c r="K39" s="3"/>
      <c r="L39" s="77"/>
      <c r="M39" s="3"/>
      <c r="N39" s="3"/>
      <c r="O39" s="3"/>
    </row>
    <row r="40" spans="2:15">
      <c r="B40" s="7"/>
      <c r="C40" s="10" t="s">
        <v>66</v>
      </c>
      <c r="D40" s="7"/>
      <c r="E40" s="12" t="s">
        <v>67</v>
      </c>
      <c r="F40" s="34" t="s">
        <v>67</v>
      </c>
      <c r="G40" s="37">
        <v>6020</v>
      </c>
      <c r="H40" s="37"/>
      <c r="I40" s="37">
        <v>2700</v>
      </c>
      <c r="J40" s="98">
        <v>2140</v>
      </c>
      <c r="K40" s="37">
        <v>3700</v>
      </c>
      <c r="L40" s="98">
        <v>3000</v>
      </c>
      <c r="M40" s="98">
        <v>2800</v>
      </c>
      <c r="N40" s="98">
        <v>2800</v>
      </c>
      <c r="O40" s="98">
        <v>2800</v>
      </c>
    </row>
    <row r="41" spans="2:15">
      <c r="B41" s="7"/>
      <c r="C41" s="10" t="s">
        <v>66</v>
      </c>
      <c r="D41" s="7"/>
      <c r="E41" s="12" t="s">
        <v>68</v>
      </c>
      <c r="F41" s="34" t="s">
        <v>68</v>
      </c>
      <c r="G41" s="37"/>
      <c r="H41" s="37"/>
      <c r="I41" s="37">
        <v>3000</v>
      </c>
      <c r="J41" s="98">
        <v>1600</v>
      </c>
      <c r="K41" s="37">
        <v>2600</v>
      </c>
      <c r="L41" s="98">
        <v>2100</v>
      </c>
      <c r="M41" s="98">
        <v>2400</v>
      </c>
      <c r="N41" s="98">
        <v>2400</v>
      </c>
      <c r="O41" s="98">
        <v>2400</v>
      </c>
    </row>
    <row r="42" spans="2:15">
      <c r="B42" s="7"/>
      <c r="C42" s="10" t="s">
        <v>66</v>
      </c>
      <c r="D42" s="7"/>
      <c r="E42" s="3" t="s">
        <v>69</v>
      </c>
      <c r="F42" s="34" t="s">
        <v>69</v>
      </c>
      <c r="G42" s="37"/>
      <c r="H42" s="37"/>
      <c r="I42" s="37">
        <v>780</v>
      </c>
      <c r="J42" s="98">
        <v>507</v>
      </c>
      <c r="K42" s="37">
        <v>1200</v>
      </c>
      <c r="L42" s="98">
        <v>1300</v>
      </c>
      <c r="M42" s="98">
        <v>1200</v>
      </c>
      <c r="N42" s="98">
        <v>1200</v>
      </c>
      <c r="O42" s="98">
        <v>1200</v>
      </c>
    </row>
    <row r="43" spans="2:15">
      <c r="B43" s="7"/>
      <c r="C43" s="10" t="s">
        <v>66</v>
      </c>
      <c r="D43" s="7"/>
      <c r="E43" s="3" t="s">
        <v>70</v>
      </c>
      <c r="F43" s="34" t="s">
        <v>70</v>
      </c>
      <c r="G43" s="37">
        <v>1669</v>
      </c>
      <c r="H43" s="37">
        <v>400</v>
      </c>
      <c r="I43" s="37">
        <v>600</v>
      </c>
      <c r="J43" s="98">
        <v>2827.83</v>
      </c>
      <c r="K43" s="37"/>
      <c r="L43" s="98"/>
      <c r="M43" s="98"/>
      <c r="N43" s="98"/>
      <c r="O43" s="98"/>
    </row>
    <row r="44" spans="2:15">
      <c r="B44" s="7"/>
      <c r="C44" s="10" t="s">
        <v>61</v>
      </c>
      <c r="D44" s="7"/>
      <c r="E44" s="3"/>
      <c r="F44" s="34" t="s">
        <v>71</v>
      </c>
      <c r="G44" s="37">
        <v>430</v>
      </c>
      <c r="H44" s="37"/>
      <c r="I44" s="37"/>
      <c r="J44" s="98">
        <v>81</v>
      </c>
      <c r="K44" s="35"/>
      <c r="L44" s="101"/>
      <c r="M44" s="101"/>
      <c r="N44" s="101"/>
      <c r="O44" s="101"/>
    </row>
    <row r="45" spans="2:15">
      <c r="B45" s="7"/>
      <c r="C45" s="10" t="s">
        <v>72</v>
      </c>
      <c r="D45" s="7"/>
      <c r="E45" s="3" t="s">
        <v>73</v>
      </c>
      <c r="F45" s="34" t="s">
        <v>73</v>
      </c>
      <c r="G45" s="37">
        <v>24243</v>
      </c>
      <c r="H45" s="37">
        <v>14000</v>
      </c>
      <c r="I45" s="37">
        <v>12600</v>
      </c>
      <c r="J45" s="98">
        <v>23142.54</v>
      </c>
      <c r="K45" s="34">
        <v>26000</v>
      </c>
      <c r="L45" s="98">
        <v>33300</v>
      </c>
      <c r="M45" s="98">
        <v>30500</v>
      </c>
      <c r="N45" s="98">
        <v>30500</v>
      </c>
      <c r="O45" s="98">
        <v>30500</v>
      </c>
    </row>
    <row r="46" spans="2:15">
      <c r="B46" s="3"/>
      <c r="C46" s="10"/>
      <c r="D46" s="7"/>
      <c r="E46" s="3" t="s">
        <v>3</v>
      </c>
      <c r="F46" s="35" t="s">
        <v>3</v>
      </c>
      <c r="G46" s="37">
        <v>32362</v>
      </c>
      <c r="H46" s="37">
        <v>22350</v>
      </c>
      <c r="I46" s="37">
        <v>19680</v>
      </c>
      <c r="J46" s="101">
        <f>SUM(J40:J45)</f>
        <v>30298.370000000003</v>
      </c>
      <c r="K46" s="35">
        <v>33500</v>
      </c>
      <c r="L46" s="101">
        <v>39700</v>
      </c>
      <c r="M46" s="101">
        <f>M45+M42+M41+M40</f>
        <v>36900</v>
      </c>
      <c r="N46" s="101">
        <f t="shared" ref="N46:O46" si="1">N45+N42+N41+N40</f>
        <v>36900</v>
      </c>
      <c r="O46" s="101">
        <f t="shared" si="1"/>
        <v>36900</v>
      </c>
    </row>
    <row r="47" spans="2:15">
      <c r="B47" s="39"/>
      <c r="C47" s="10" t="s">
        <v>200</v>
      </c>
      <c r="D47" s="40"/>
      <c r="E47" s="39"/>
      <c r="F47" s="41"/>
      <c r="G47" s="37"/>
      <c r="H47" s="37"/>
      <c r="I47" s="37"/>
      <c r="J47" s="135">
        <v>5078.25</v>
      </c>
      <c r="K47" s="34"/>
      <c r="L47" s="90"/>
      <c r="M47" s="34"/>
      <c r="N47" s="34"/>
      <c r="O47" s="34"/>
    </row>
    <row r="48" spans="2:15">
      <c r="B48" s="7" t="s">
        <v>74</v>
      </c>
      <c r="D48" s="7"/>
      <c r="E48" s="7"/>
      <c r="F48" s="35"/>
      <c r="G48" s="37">
        <v>1081784</v>
      </c>
      <c r="H48" s="37">
        <v>1072355</v>
      </c>
      <c r="I48" s="37">
        <v>1034344</v>
      </c>
      <c r="J48" s="37">
        <f>J37+J46</f>
        <v>1164213.3700000001</v>
      </c>
      <c r="K48" s="126">
        <v>1095075</v>
      </c>
      <c r="L48" s="101">
        <f>L46+L37</f>
        <v>1132756</v>
      </c>
      <c r="M48" s="35">
        <f>M37+M46</f>
        <v>1220420</v>
      </c>
      <c r="N48" s="35">
        <f>N37+N46</f>
        <v>1220420</v>
      </c>
      <c r="O48" s="35">
        <f>O37+O46</f>
        <v>1220420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P177"/>
  <sheetViews>
    <sheetView topLeftCell="B1" workbookViewId="0">
      <selection activeCell="F37" sqref="F37"/>
    </sheetView>
  </sheetViews>
  <sheetFormatPr defaultRowHeight="15"/>
  <cols>
    <col min="1" max="1" width="0" hidden="1" customWidth="1"/>
    <col min="4" max="4" width="13.42578125" customWidth="1"/>
    <col min="5" max="5" width="0" hidden="1" customWidth="1"/>
    <col min="7" max="7" width="11.42578125" hidden="1" customWidth="1"/>
    <col min="8" max="8" width="10" style="112" bestFit="1" customWidth="1"/>
    <col min="9" max="9" width="11.42578125" bestFit="1" customWidth="1"/>
    <col min="10" max="10" width="9.5703125" style="136" bestFit="1" customWidth="1"/>
    <col min="11" max="11" width="11.85546875" style="74" bestFit="1" customWidth="1"/>
    <col min="12" max="13" width="10.7109375" customWidth="1"/>
  </cols>
  <sheetData>
    <row r="4" spans="2:13" ht="18.75">
      <c r="B4" s="1"/>
      <c r="D4" s="2" t="s">
        <v>209</v>
      </c>
    </row>
    <row r="5" spans="2:13" ht="15.75" thickBot="1"/>
    <row r="6" spans="2:13" ht="15.75" thickBot="1">
      <c r="B6" s="21" t="s">
        <v>17</v>
      </c>
      <c r="C6" s="21" t="s">
        <v>75</v>
      </c>
      <c r="D6" s="42" t="s">
        <v>16</v>
      </c>
      <c r="E6" s="43" t="s">
        <v>19</v>
      </c>
      <c r="F6" s="44" t="s">
        <v>20</v>
      </c>
      <c r="G6" s="45" t="s">
        <v>21</v>
      </c>
      <c r="H6" s="113" t="s">
        <v>171</v>
      </c>
      <c r="I6" s="45" t="s">
        <v>22</v>
      </c>
      <c r="J6" s="129" t="s">
        <v>170</v>
      </c>
      <c r="K6" s="129" t="s">
        <v>76</v>
      </c>
      <c r="L6" s="32" t="s">
        <v>24</v>
      </c>
      <c r="M6" s="32" t="s">
        <v>172</v>
      </c>
    </row>
    <row r="7" spans="2:13">
      <c r="B7" s="22" t="s">
        <v>77</v>
      </c>
      <c r="C7" s="22">
        <v>111</v>
      </c>
      <c r="D7" s="29"/>
      <c r="E7" s="13">
        <v>1828.81</v>
      </c>
      <c r="F7" s="13"/>
      <c r="G7" s="13"/>
      <c r="H7" s="111"/>
      <c r="I7" s="13"/>
      <c r="J7" s="128"/>
      <c r="K7" s="76"/>
      <c r="L7" s="13"/>
      <c r="M7" s="13"/>
    </row>
    <row r="8" spans="2:13">
      <c r="B8" s="22" t="s">
        <v>78</v>
      </c>
      <c r="C8" s="22">
        <v>160</v>
      </c>
      <c r="D8" s="29"/>
      <c r="E8" s="13">
        <v>1685</v>
      </c>
      <c r="F8" s="13"/>
      <c r="G8" s="13"/>
      <c r="H8" s="111"/>
      <c r="I8" s="13"/>
      <c r="J8" s="95">
        <v>1613</v>
      </c>
      <c r="K8" s="76"/>
      <c r="L8" s="13"/>
      <c r="M8" s="13"/>
    </row>
    <row r="9" spans="2:13">
      <c r="B9" s="22"/>
      <c r="C9" s="22"/>
      <c r="D9" s="46"/>
      <c r="E9" s="13"/>
      <c r="F9" s="13"/>
      <c r="G9" s="13"/>
      <c r="H9" s="111"/>
      <c r="I9" s="13"/>
      <c r="J9" s="128"/>
      <c r="K9" s="77"/>
      <c r="L9" s="3"/>
      <c r="M9" s="3"/>
    </row>
    <row r="10" spans="2:13">
      <c r="B10" s="22" t="s">
        <v>79</v>
      </c>
      <c r="C10" s="22">
        <v>9121</v>
      </c>
      <c r="D10" s="46"/>
      <c r="E10" s="3"/>
      <c r="F10" s="3"/>
      <c r="G10" s="3"/>
      <c r="H10" s="114"/>
      <c r="I10" s="3"/>
      <c r="J10" s="127"/>
      <c r="K10" s="76"/>
      <c r="L10" s="13"/>
      <c r="M10" s="13"/>
    </row>
    <row r="11" spans="2:13">
      <c r="B11" s="27" t="s">
        <v>80</v>
      </c>
      <c r="C11" s="28">
        <v>1040</v>
      </c>
      <c r="D11" s="29"/>
      <c r="E11" s="13">
        <v>72</v>
      </c>
      <c r="F11" s="13"/>
      <c r="G11" s="13"/>
      <c r="H11" s="111"/>
      <c r="I11" s="13"/>
      <c r="J11" s="95">
        <v>354</v>
      </c>
      <c r="K11" s="77"/>
      <c r="L11" s="3"/>
      <c r="M11" s="3"/>
    </row>
    <row r="12" spans="2:13">
      <c r="B12" s="27"/>
      <c r="C12" s="28"/>
      <c r="D12" s="29"/>
      <c r="E12" s="47">
        <v>3586</v>
      </c>
      <c r="F12" s="48"/>
      <c r="G12" s="3"/>
      <c r="H12" s="114"/>
      <c r="I12" s="3"/>
      <c r="J12" s="127"/>
      <c r="K12" s="77"/>
      <c r="L12" s="3"/>
      <c r="M12" s="3"/>
    </row>
    <row r="13" spans="2:13">
      <c r="B13" s="27"/>
      <c r="C13" s="28"/>
      <c r="D13" s="29"/>
      <c r="E13" s="49"/>
      <c r="F13" s="49"/>
      <c r="G13" s="3"/>
      <c r="H13" s="114"/>
      <c r="I13" s="3"/>
      <c r="J13" s="127"/>
      <c r="K13" s="77"/>
      <c r="L13" s="3"/>
      <c r="M13" s="3"/>
    </row>
    <row r="14" spans="2:13">
      <c r="B14" s="27"/>
      <c r="C14" s="28"/>
      <c r="D14" s="29"/>
      <c r="E14" s="49"/>
      <c r="F14" s="49"/>
      <c r="G14" s="3"/>
      <c r="H14" s="114"/>
      <c r="I14" s="3"/>
      <c r="J14" s="127"/>
      <c r="K14" s="76"/>
      <c r="L14" s="13"/>
      <c r="M14" s="13"/>
    </row>
    <row r="15" spans="2:13">
      <c r="B15" s="7" t="s">
        <v>2</v>
      </c>
      <c r="C15" s="7">
        <v>111</v>
      </c>
      <c r="D15" s="3" t="s">
        <v>81</v>
      </c>
      <c r="E15" s="13">
        <v>111717</v>
      </c>
      <c r="F15" s="13">
        <v>114153</v>
      </c>
      <c r="G15" s="13">
        <v>110000</v>
      </c>
      <c r="H15" s="115">
        <v>119221</v>
      </c>
      <c r="I15" s="4">
        <v>140600</v>
      </c>
      <c r="J15" s="95">
        <v>140000</v>
      </c>
      <c r="K15" s="95">
        <v>150000</v>
      </c>
      <c r="L15" s="95">
        <v>150000</v>
      </c>
      <c r="M15" s="95">
        <v>150000</v>
      </c>
    </row>
    <row r="16" spans="2:13">
      <c r="B16" s="3"/>
      <c r="C16" s="3"/>
      <c r="D16" s="3" t="s">
        <v>82</v>
      </c>
      <c r="E16" s="13">
        <v>33463</v>
      </c>
      <c r="F16" s="13">
        <v>43795</v>
      </c>
      <c r="G16" s="13">
        <v>38445</v>
      </c>
      <c r="H16" s="115">
        <v>47620.160000000003</v>
      </c>
      <c r="I16" s="4">
        <v>53331</v>
      </c>
      <c r="J16" s="95">
        <v>50000</v>
      </c>
      <c r="K16" s="95">
        <v>57375</v>
      </c>
      <c r="L16" s="95">
        <v>57375</v>
      </c>
      <c r="M16" s="95">
        <v>57375</v>
      </c>
    </row>
    <row r="17" spans="2:13">
      <c r="B17" s="3"/>
      <c r="C17" s="3"/>
      <c r="D17" s="3" t="s">
        <v>83</v>
      </c>
      <c r="E17" s="13"/>
      <c r="F17" s="13">
        <v>42780</v>
      </c>
      <c r="G17" s="13">
        <v>47140</v>
      </c>
      <c r="H17" s="115">
        <f>60023.21+2716.5</f>
        <v>62739.71</v>
      </c>
      <c r="I17" s="4">
        <v>43660</v>
      </c>
      <c r="J17" s="95">
        <f>50000+2750</f>
        <v>52750</v>
      </c>
      <c r="K17" s="95">
        <v>46000</v>
      </c>
      <c r="L17" s="95">
        <v>46000</v>
      </c>
      <c r="M17" s="95">
        <v>46000</v>
      </c>
    </row>
    <row r="18" spans="2:13">
      <c r="B18" s="3"/>
      <c r="C18" s="3"/>
      <c r="D18" s="3" t="s">
        <v>84</v>
      </c>
      <c r="E18" s="13">
        <v>11894</v>
      </c>
      <c r="F18" s="13">
        <v>1680</v>
      </c>
      <c r="G18" s="3"/>
      <c r="H18" s="116">
        <v>514</v>
      </c>
      <c r="I18" s="6"/>
      <c r="J18" s="95">
        <v>5600</v>
      </c>
      <c r="K18" s="96"/>
      <c r="L18" s="96"/>
      <c r="M18" s="96"/>
    </row>
    <row r="19" spans="2:13">
      <c r="B19" s="3"/>
      <c r="C19" s="3"/>
      <c r="D19" s="3" t="s">
        <v>3</v>
      </c>
      <c r="E19" s="13">
        <v>157074</v>
      </c>
      <c r="F19" s="13">
        <v>202408</v>
      </c>
      <c r="G19" s="13">
        <v>195585</v>
      </c>
      <c r="H19" s="117">
        <f>H15+H16+H17+H18</f>
        <v>230094.87</v>
      </c>
      <c r="I19" s="6">
        <v>237591</v>
      </c>
      <c r="J19" s="96">
        <f>J15+J16+J17+J18</f>
        <v>248350</v>
      </c>
      <c r="K19" s="96">
        <f>K15+K16+K17</f>
        <v>253375</v>
      </c>
      <c r="L19" s="96">
        <f>L15+L16+L17</f>
        <v>253375</v>
      </c>
      <c r="M19" s="96">
        <f>M15+M16+M17</f>
        <v>253375</v>
      </c>
    </row>
    <row r="20" spans="2:13">
      <c r="B20" s="3"/>
      <c r="C20" s="3"/>
      <c r="D20" s="3"/>
      <c r="E20" s="3"/>
      <c r="F20" s="3"/>
      <c r="G20" s="3"/>
      <c r="H20" s="114"/>
      <c r="I20" s="3"/>
      <c r="J20" s="127"/>
      <c r="K20" s="127"/>
      <c r="L20" s="127"/>
      <c r="M20" s="127"/>
    </row>
    <row r="21" spans="2:13">
      <c r="B21" s="3"/>
      <c r="C21" s="3"/>
      <c r="D21" s="3"/>
      <c r="E21" s="3"/>
      <c r="F21" s="3"/>
      <c r="G21" s="3"/>
      <c r="H21" s="114"/>
      <c r="I21" s="4"/>
      <c r="J21" s="95"/>
      <c r="K21" s="127"/>
      <c r="L21" s="127"/>
      <c r="M21" s="127"/>
    </row>
    <row r="22" spans="2:13">
      <c r="B22" s="7" t="s">
        <v>85</v>
      </c>
      <c r="C22" s="7">
        <v>170</v>
      </c>
      <c r="D22" s="3"/>
      <c r="E22" s="3"/>
      <c r="F22" s="3"/>
      <c r="G22" s="3"/>
      <c r="H22" s="114"/>
      <c r="I22" s="4"/>
      <c r="J22" s="95"/>
      <c r="K22" s="128"/>
      <c r="L22" s="128"/>
      <c r="M22" s="128"/>
    </row>
    <row r="23" spans="2:13">
      <c r="B23" s="3"/>
      <c r="C23" s="3"/>
      <c r="D23" s="3" t="s">
        <v>86</v>
      </c>
      <c r="E23" s="13">
        <v>8716</v>
      </c>
      <c r="F23" s="13">
        <v>8331</v>
      </c>
      <c r="G23" s="13">
        <v>8000</v>
      </c>
      <c r="H23" s="115">
        <f>7216.63+698.49</f>
        <v>7915.12</v>
      </c>
      <c r="I23" s="8">
        <v>8100</v>
      </c>
      <c r="J23" s="95">
        <v>7740</v>
      </c>
      <c r="K23" s="95">
        <v>8100</v>
      </c>
      <c r="L23" s="95">
        <v>8100</v>
      </c>
      <c r="M23" s="95">
        <v>8100</v>
      </c>
    </row>
    <row r="24" spans="2:13">
      <c r="B24" s="3"/>
      <c r="C24" s="3"/>
      <c r="D24" s="3" t="s">
        <v>4</v>
      </c>
      <c r="E24" s="13">
        <v>8716</v>
      </c>
      <c r="F24" s="13">
        <v>8331</v>
      </c>
      <c r="G24" s="13">
        <v>8000</v>
      </c>
      <c r="H24" s="117">
        <f>H23</f>
        <v>7915.12</v>
      </c>
      <c r="I24" s="6">
        <v>8100</v>
      </c>
      <c r="J24" s="96">
        <v>7740</v>
      </c>
      <c r="K24" s="96">
        <v>8100</v>
      </c>
      <c r="L24" s="96">
        <v>8100</v>
      </c>
      <c r="M24" s="96">
        <v>8100</v>
      </c>
    </row>
    <row r="25" spans="2:13">
      <c r="B25" s="3"/>
      <c r="C25" s="3"/>
      <c r="D25" s="3"/>
      <c r="E25" s="50"/>
      <c r="F25" s="3"/>
      <c r="G25" s="3"/>
      <c r="H25" s="114"/>
      <c r="I25" s="3"/>
      <c r="J25" s="127"/>
      <c r="K25" s="127"/>
      <c r="L25" s="127"/>
      <c r="M25" s="127"/>
    </row>
    <row r="26" spans="2:13">
      <c r="B26" s="3"/>
      <c r="C26" s="3"/>
      <c r="D26" s="3"/>
      <c r="E26" s="51"/>
      <c r="F26" s="3"/>
      <c r="G26" s="3"/>
      <c r="H26" s="114"/>
      <c r="I26" s="3"/>
      <c r="J26" s="127"/>
      <c r="K26" s="127"/>
      <c r="L26" s="127"/>
      <c r="M26" s="127"/>
    </row>
    <row r="27" spans="2:13">
      <c r="B27" s="7" t="s">
        <v>5</v>
      </c>
      <c r="C27" s="7">
        <v>320</v>
      </c>
      <c r="D27" s="3" t="s">
        <v>82</v>
      </c>
      <c r="E27" s="51">
        <v>259</v>
      </c>
      <c r="F27" s="3">
        <v>268</v>
      </c>
      <c r="G27" s="3"/>
      <c r="H27" s="116">
        <v>3.33</v>
      </c>
      <c r="I27" s="4"/>
      <c r="J27" s="95">
        <v>264</v>
      </c>
      <c r="K27" s="95">
        <v>265</v>
      </c>
      <c r="L27" s="95">
        <v>265</v>
      </c>
      <c r="M27" s="95">
        <v>265</v>
      </c>
    </row>
    <row r="28" spans="2:13">
      <c r="B28" s="7"/>
      <c r="C28" s="7"/>
      <c r="D28" s="3" t="s">
        <v>87</v>
      </c>
      <c r="E28" s="13">
        <v>4926</v>
      </c>
      <c r="F28" s="13">
        <v>9435</v>
      </c>
      <c r="G28" s="13">
        <v>2538</v>
      </c>
      <c r="H28" s="115">
        <f>2262.83+684.13</f>
        <v>2946.96</v>
      </c>
      <c r="I28" s="4">
        <v>2250</v>
      </c>
      <c r="J28" s="95">
        <v>5572</v>
      </c>
      <c r="K28" s="95">
        <f>950+1500+1000+300+350+305</f>
        <v>4405</v>
      </c>
      <c r="L28" s="95">
        <f>950+1500+1000+300+350+305</f>
        <v>4405</v>
      </c>
      <c r="M28" s="95">
        <f>950+1500+1000+300+350+305</f>
        <v>4405</v>
      </c>
    </row>
    <row r="29" spans="2:13">
      <c r="B29" s="3"/>
      <c r="C29" s="3"/>
      <c r="D29" s="3" t="s">
        <v>88</v>
      </c>
      <c r="E29" s="13">
        <v>2000</v>
      </c>
      <c r="F29" s="13">
        <v>3000</v>
      </c>
      <c r="G29" s="13">
        <v>3000</v>
      </c>
      <c r="H29" s="115">
        <v>3000</v>
      </c>
      <c r="I29" s="4">
        <v>3000</v>
      </c>
      <c r="J29" s="95">
        <v>3000</v>
      </c>
      <c r="K29" s="95">
        <v>3000</v>
      </c>
      <c r="L29" s="95">
        <v>3000</v>
      </c>
      <c r="M29" s="95">
        <v>3000</v>
      </c>
    </row>
    <row r="30" spans="2:13">
      <c r="B30" s="3"/>
      <c r="C30" s="3">
        <v>71</v>
      </c>
      <c r="D30" s="3" t="s">
        <v>89</v>
      </c>
      <c r="E30" s="13"/>
      <c r="F30" s="13"/>
      <c r="G30" s="13"/>
      <c r="H30" s="115">
        <v>3000</v>
      </c>
      <c r="I30" s="4">
        <v>3000</v>
      </c>
      <c r="J30" s="95">
        <v>3000</v>
      </c>
      <c r="K30" s="95">
        <v>3000</v>
      </c>
      <c r="L30" s="95">
        <v>3000</v>
      </c>
      <c r="M30" s="95">
        <v>3000</v>
      </c>
    </row>
    <row r="31" spans="2:13">
      <c r="B31" s="3"/>
      <c r="C31" s="3"/>
      <c r="D31" s="3" t="s">
        <v>6</v>
      </c>
      <c r="E31" s="13">
        <v>7185</v>
      </c>
      <c r="F31" s="13">
        <v>12703</v>
      </c>
      <c r="G31" s="13">
        <v>5538</v>
      </c>
      <c r="H31" s="117">
        <f>H29+H28+H27</f>
        <v>5950.29</v>
      </c>
      <c r="I31" s="6">
        <v>8250</v>
      </c>
      <c r="J31" s="96">
        <v>11836</v>
      </c>
      <c r="K31" s="96">
        <f>K30+K29+K28+K27</f>
        <v>10670</v>
      </c>
      <c r="L31" s="96">
        <f>L30+L29+L28+L27</f>
        <v>10670</v>
      </c>
      <c r="M31" s="96">
        <f>M30+M29+M28+M27</f>
        <v>10670</v>
      </c>
    </row>
    <row r="32" spans="2:13">
      <c r="B32" s="3"/>
      <c r="C32" s="3"/>
      <c r="D32" s="3"/>
      <c r="E32" s="3"/>
      <c r="F32" s="3"/>
      <c r="G32" s="3"/>
      <c r="H32" s="114"/>
      <c r="I32" s="6"/>
      <c r="J32" s="96"/>
      <c r="K32" s="79"/>
      <c r="L32" s="6"/>
      <c r="M32" s="6"/>
    </row>
    <row r="33" spans="2:13">
      <c r="B33" s="3"/>
      <c r="C33" s="3"/>
      <c r="D33" s="3"/>
      <c r="E33" s="51"/>
      <c r="F33" s="51"/>
      <c r="G33" s="3"/>
      <c r="H33" s="114"/>
      <c r="I33" s="3"/>
      <c r="J33" s="127"/>
      <c r="K33" s="77"/>
      <c r="L33" s="3"/>
      <c r="M33" s="3"/>
    </row>
    <row r="34" spans="2:13">
      <c r="B34" s="7" t="s">
        <v>90</v>
      </c>
      <c r="C34" s="7">
        <v>451</v>
      </c>
      <c r="D34" s="3" t="s">
        <v>82</v>
      </c>
      <c r="E34" s="13">
        <v>396</v>
      </c>
      <c r="F34" s="51"/>
      <c r="G34" s="3"/>
      <c r="H34" s="116">
        <v>0</v>
      </c>
      <c r="I34" s="4"/>
      <c r="J34" s="95">
        <v>0</v>
      </c>
      <c r="K34" s="76"/>
      <c r="L34" s="13"/>
      <c r="M34" s="13"/>
    </row>
    <row r="35" spans="2:13">
      <c r="B35" s="40"/>
      <c r="C35" s="40"/>
      <c r="D35" s="39" t="s">
        <v>87</v>
      </c>
      <c r="E35" s="13">
        <v>2841</v>
      </c>
      <c r="F35" s="13">
        <v>2097</v>
      </c>
      <c r="G35" s="13">
        <v>3000</v>
      </c>
      <c r="H35" s="115">
        <v>1012.23</v>
      </c>
      <c r="I35" s="8">
        <v>2000</v>
      </c>
      <c r="J35" s="95">
        <v>2600</v>
      </c>
      <c r="K35" s="95">
        <v>1500</v>
      </c>
      <c r="L35" s="95">
        <v>1500</v>
      </c>
      <c r="M35" s="95">
        <v>1500</v>
      </c>
    </row>
    <row r="36" spans="2:13">
      <c r="B36" s="3"/>
      <c r="C36" s="3"/>
      <c r="D36" s="3" t="s">
        <v>4</v>
      </c>
      <c r="E36" s="13">
        <v>3237</v>
      </c>
      <c r="F36" s="13">
        <v>2097</v>
      </c>
      <c r="G36" s="13">
        <v>3000</v>
      </c>
      <c r="H36" s="117">
        <v>1012</v>
      </c>
      <c r="I36" s="6">
        <v>2000</v>
      </c>
      <c r="J36" s="96">
        <v>2600</v>
      </c>
      <c r="K36" s="96">
        <f>K35</f>
        <v>1500</v>
      </c>
      <c r="L36" s="96">
        <f t="shared" ref="L36:M36" si="0">L35</f>
        <v>1500</v>
      </c>
      <c r="M36" s="96">
        <f t="shared" si="0"/>
        <v>1500</v>
      </c>
    </row>
    <row r="37" spans="2:13">
      <c r="B37" s="3"/>
      <c r="C37" s="3"/>
      <c r="D37" s="3"/>
      <c r="E37" s="52"/>
      <c r="F37" s="3"/>
      <c r="G37" s="3"/>
      <c r="H37" s="114"/>
      <c r="I37" s="6"/>
      <c r="J37" s="96"/>
      <c r="K37" s="79"/>
      <c r="L37" s="6"/>
      <c r="M37" s="6"/>
    </row>
    <row r="38" spans="2:13">
      <c r="B38" s="3"/>
      <c r="C38" s="3"/>
      <c r="D38" s="3"/>
      <c r="E38" s="3"/>
      <c r="F38" s="3"/>
      <c r="G38" s="3"/>
      <c r="H38" s="114"/>
      <c r="I38" s="3"/>
      <c r="J38" s="127"/>
      <c r="K38" s="77"/>
      <c r="L38" s="3"/>
      <c r="M38" s="3"/>
    </row>
    <row r="39" spans="2:13">
      <c r="B39" s="7" t="s">
        <v>91</v>
      </c>
      <c r="C39" s="7">
        <v>510</v>
      </c>
      <c r="D39" s="3" t="s">
        <v>92</v>
      </c>
      <c r="E39" s="38">
        <v>23631</v>
      </c>
      <c r="F39" s="38">
        <v>23599</v>
      </c>
      <c r="G39" s="13">
        <v>23165</v>
      </c>
      <c r="H39" s="115">
        <f>23791+7824.86</f>
        <v>31615.86</v>
      </c>
      <c r="I39" s="8">
        <v>29200</v>
      </c>
      <c r="J39" s="95">
        <v>35000</v>
      </c>
      <c r="K39" s="115">
        <v>35000</v>
      </c>
      <c r="L39" s="115">
        <v>35000</v>
      </c>
      <c r="M39" s="115">
        <v>35000</v>
      </c>
    </row>
    <row r="40" spans="2:13">
      <c r="B40" s="39"/>
      <c r="C40" s="39"/>
      <c r="D40" s="39" t="s">
        <v>82</v>
      </c>
      <c r="E40" s="3">
        <v>261</v>
      </c>
      <c r="F40" s="3">
        <v>354</v>
      </c>
      <c r="G40" s="3"/>
      <c r="H40" s="116">
        <v>0</v>
      </c>
      <c r="I40" s="4"/>
      <c r="J40" s="95">
        <v>0</v>
      </c>
      <c r="K40" s="78"/>
      <c r="L40" s="4"/>
      <c r="M40" s="4"/>
    </row>
    <row r="41" spans="2:13">
      <c r="B41" s="3"/>
      <c r="C41" s="3"/>
      <c r="D41" s="3" t="s">
        <v>4</v>
      </c>
      <c r="E41" s="13">
        <v>23892</v>
      </c>
      <c r="F41" s="13">
        <v>23953</v>
      </c>
      <c r="G41" s="13">
        <v>23165</v>
      </c>
      <c r="H41" s="117">
        <f>H39</f>
        <v>31615.86</v>
      </c>
      <c r="I41" s="6">
        <v>29200</v>
      </c>
      <c r="J41" s="96">
        <v>35000</v>
      </c>
      <c r="K41" s="96">
        <f>K39</f>
        <v>35000</v>
      </c>
      <c r="L41" s="96">
        <f>L39</f>
        <v>35000</v>
      </c>
      <c r="M41" s="96">
        <f t="shared" ref="M41" si="1">M39</f>
        <v>35000</v>
      </c>
    </row>
    <row r="42" spans="2:13">
      <c r="B42" s="3"/>
      <c r="C42" s="3"/>
      <c r="D42" s="3"/>
      <c r="E42" s="32"/>
      <c r="F42" s="3"/>
      <c r="G42" s="3"/>
      <c r="H42" s="114"/>
      <c r="I42" s="5"/>
      <c r="J42" s="100"/>
      <c r="K42" s="80"/>
      <c r="L42" s="5"/>
      <c r="M42" s="5"/>
    </row>
    <row r="43" spans="2:13">
      <c r="B43" s="7" t="s">
        <v>176</v>
      </c>
      <c r="C43" s="7">
        <v>520</v>
      </c>
      <c r="D43" s="3" t="s">
        <v>92</v>
      </c>
      <c r="E43" s="3"/>
      <c r="F43" s="3" t="s">
        <v>201</v>
      </c>
      <c r="G43" s="3"/>
      <c r="H43" s="114"/>
      <c r="I43" s="6"/>
      <c r="J43" s="96">
        <v>3500</v>
      </c>
      <c r="K43" s="116">
        <f>3720+1480+1600</f>
        <v>6800</v>
      </c>
      <c r="L43" s="116">
        <f t="shared" ref="L43:M43" si="2">3720+1480+1600</f>
        <v>6800</v>
      </c>
      <c r="M43" s="116">
        <f t="shared" si="2"/>
        <v>6800</v>
      </c>
    </row>
    <row r="44" spans="2:13">
      <c r="B44" s="3"/>
      <c r="C44" s="3"/>
      <c r="D44" s="39" t="s">
        <v>82</v>
      </c>
      <c r="E44" s="32"/>
      <c r="F44" s="3"/>
      <c r="G44" s="3"/>
      <c r="H44" s="114"/>
      <c r="I44" s="5"/>
      <c r="J44" s="100">
        <v>1000</v>
      </c>
      <c r="K44" s="116">
        <v>1300</v>
      </c>
      <c r="L44" s="116">
        <v>1300</v>
      </c>
      <c r="M44" s="116">
        <v>1300</v>
      </c>
    </row>
    <row r="45" spans="2:13">
      <c r="B45" s="3"/>
      <c r="C45" s="3"/>
      <c r="D45" s="3" t="s">
        <v>4</v>
      </c>
      <c r="E45" s="3"/>
      <c r="F45" s="3"/>
      <c r="G45" s="3"/>
      <c r="H45" s="114"/>
      <c r="I45" s="6"/>
      <c r="J45" s="96">
        <v>4500</v>
      </c>
      <c r="K45" s="96">
        <f>K44+K43</f>
        <v>8100</v>
      </c>
      <c r="L45" s="96">
        <f t="shared" ref="L45:M45" si="3">L44+L43</f>
        <v>8100</v>
      </c>
      <c r="M45" s="96">
        <f t="shared" si="3"/>
        <v>8100</v>
      </c>
    </row>
    <row r="46" spans="2:13">
      <c r="B46" s="3" t="s">
        <v>93</v>
      </c>
      <c r="C46" s="7">
        <v>610</v>
      </c>
      <c r="D46" s="3"/>
      <c r="E46" s="3"/>
      <c r="F46" s="3"/>
      <c r="G46" s="3"/>
      <c r="H46" s="114"/>
      <c r="I46" s="6"/>
      <c r="J46" s="96"/>
      <c r="K46" s="77"/>
      <c r="L46" s="3"/>
      <c r="M46" s="3"/>
    </row>
    <row r="47" spans="2:13">
      <c r="B47" s="3"/>
      <c r="C47" s="7"/>
      <c r="D47" s="3" t="s">
        <v>177</v>
      </c>
      <c r="E47" s="3"/>
      <c r="F47" s="3"/>
      <c r="G47" s="3"/>
      <c r="H47" s="114"/>
      <c r="I47" s="6"/>
      <c r="J47" s="96">
        <v>9.4</v>
      </c>
      <c r="K47" s="77"/>
      <c r="L47" s="3"/>
      <c r="M47" s="3"/>
    </row>
    <row r="48" spans="2:13">
      <c r="B48" s="3"/>
      <c r="C48" s="7"/>
      <c r="D48" s="3" t="s">
        <v>94</v>
      </c>
      <c r="E48" s="3">
        <v>281</v>
      </c>
      <c r="F48" s="3">
        <v>304</v>
      </c>
      <c r="G48" s="3"/>
      <c r="H48" s="116">
        <v>614</v>
      </c>
      <c r="I48" s="3"/>
      <c r="J48" s="95">
        <v>1000</v>
      </c>
      <c r="K48" s="95">
        <v>1000</v>
      </c>
      <c r="L48" s="95">
        <v>1000</v>
      </c>
      <c r="M48" s="95">
        <v>1000</v>
      </c>
    </row>
    <row r="49" spans="2:13">
      <c r="B49" s="7"/>
      <c r="C49" s="7"/>
      <c r="D49" s="3" t="s">
        <v>95</v>
      </c>
      <c r="E49" s="50">
        <v>1273</v>
      </c>
      <c r="F49" s="13">
        <v>9879</v>
      </c>
      <c r="G49" s="13">
        <v>500</v>
      </c>
      <c r="H49" s="115">
        <f>13635+2220</f>
        <v>15855</v>
      </c>
      <c r="I49" s="8">
        <v>5100</v>
      </c>
      <c r="J49" s="95">
        <v>10000</v>
      </c>
      <c r="K49" s="95">
        <f>1600+2500</f>
        <v>4100</v>
      </c>
      <c r="L49" s="95">
        <f t="shared" ref="L49:M49" si="4">1600+2500</f>
        <v>4100</v>
      </c>
      <c r="M49" s="95">
        <f t="shared" si="4"/>
        <v>4100</v>
      </c>
    </row>
    <row r="50" spans="2:13">
      <c r="B50" s="7">
        <v>46</v>
      </c>
      <c r="C50" s="7"/>
      <c r="D50" s="3" t="s">
        <v>95</v>
      </c>
      <c r="E50" s="50"/>
      <c r="F50" s="13"/>
      <c r="G50" s="13"/>
      <c r="H50" s="115"/>
      <c r="I50" s="8"/>
      <c r="J50" s="95">
        <v>53658.83</v>
      </c>
      <c r="K50" s="95"/>
      <c r="L50" s="95"/>
      <c r="M50" s="95"/>
    </row>
    <row r="51" spans="2:13">
      <c r="B51" s="7"/>
      <c r="C51" s="7"/>
      <c r="D51" s="3" t="s">
        <v>4</v>
      </c>
      <c r="E51" s="50">
        <v>1554</v>
      </c>
      <c r="F51" s="13">
        <v>10183</v>
      </c>
      <c r="G51" s="13">
        <v>500</v>
      </c>
      <c r="H51" s="117">
        <f>H49+H48</f>
        <v>16469</v>
      </c>
      <c r="I51" s="6">
        <v>5100</v>
      </c>
      <c r="J51" s="96">
        <f>J50+J49+J48+J47</f>
        <v>64668.23</v>
      </c>
      <c r="K51" s="96">
        <v>5100</v>
      </c>
      <c r="L51" s="96">
        <v>5100</v>
      </c>
      <c r="M51" s="96">
        <v>5100</v>
      </c>
    </row>
    <row r="52" spans="2:13">
      <c r="B52" s="3"/>
      <c r="C52" s="3"/>
      <c r="D52" s="3"/>
      <c r="E52" s="50"/>
      <c r="F52" s="3"/>
      <c r="G52" s="3"/>
      <c r="H52" s="114"/>
      <c r="I52" s="3"/>
      <c r="J52" s="127"/>
      <c r="K52" s="77"/>
      <c r="L52" s="3"/>
      <c r="M52" s="3"/>
    </row>
    <row r="53" spans="2:13">
      <c r="B53" s="3"/>
      <c r="C53" s="3"/>
      <c r="D53" s="3"/>
      <c r="E53" s="51"/>
      <c r="F53" s="3"/>
      <c r="G53" s="3"/>
      <c r="H53" s="114"/>
      <c r="I53" s="3"/>
      <c r="J53" s="127"/>
      <c r="K53" s="76"/>
      <c r="L53" s="13"/>
      <c r="M53" s="13"/>
    </row>
    <row r="54" spans="2:13">
      <c r="B54" s="7" t="s">
        <v>96</v>
      </c>
      <c r="C54" s="7">
        <v>620</v>
      </c>
      <c r="D54" s="3" t="s">
        <v>97</v>
      </c>
      <c r="E54" s="13">
        <v>2226</v>
      </c>
      <c r="F54" s="13">
        <v>4815</v>
      </c>
      <c r="G54" s="13">
        <v>4025</v>
      </c>
      <c r="H54" s="115">
        <f>3815.82+125</f>
        <v>3940.82</v>
      </c>
      <c r="I54" s="8">
        <v>3625</v>
      </c>
      <c r="J54" s="95">
        <v>5000</v>
      </c>
      <c r="K54" s="95">
        <f>500+300+150+3000</f>
        <v>3950</v>
      </c>
      <c r="L54" s="95">
        <f t="shared" ref="L54:M54" si="5">500+300+150+3000</f>
        <v>3950</v>
      </c>
      <c r="M54" s="95">
        <f t="shared" si="5"/>
        <v>3950</v>
      </c>
    </row>
    <row r="55" spans="2:13">
      <c r="B55" s="3"/>
      <c r="C55" s="3"/>
      <c r="D55" s="3" t="s">
        <v>98</v>
      </c>
      <c r="E55" s="13">
        <v>2706</v>
      </c>
      <c r="F55" s="13">
        <v>1145</v>
      </c>
      <c r="G55" s="13">
        <v>1050</v>
      </c>
      <c r="H55" s="115">
        <v>954</v>
      </c>
      <c r="I55" s="4"/>
      <c r="J55" s="95">
        <v>1000</v>
      </c>
      <c r="K55" s="95">
        <v>1050</v>
      </c>
      <c r="L55" s="95">
        <v>1050</v>
      </c>
      <c r="M55" s="95">
        <v>1050</v>
      </c>
    </row>
    <row r="56" spans="2:13">
      <c r="B56" s="3"/>
      <c r="C56" s="3"/>
      <c r="D56" s="3" t="s">
        <v>4</v>
      </c>
      <c r="E56" s="13">
        <v>4932</v>
      </c>
      <c r="F56" s="13">
        <v>5960</v>
      </c>
      <c r="G56" s="13">
        <v>5075</v>
      </c>
      <c r="H56" s="117">
        <f>H55+H54</f>
        <v>4894.82</v>
      </c>
      <c r="I56" s="6">
        <v>3625</v>
      </c>
      <c r="J56" s="96">
        <v>6000</v>
      </c>
      <c r="K56" s="96">
        <f>K54+K55</f>
        <v>5000</v>
      </c>
      <c r="L56" s="96">
        <f t="shared" ref="L56:M56" si="6">L54+L55</f>
        <v>5000</v>
      </c>
      <c r="M56" s="96">
        <f t="shared" si="6"/>
        <v>5000</v>
      </c>
    </row>
    <row r="57" spans="2:13">
      <c r="B57" s="3"/>
      <c r="C57" s="3"/>
      <c r="D57" s="3"/>
      <c r="E57" s="51"/>
      <c r="F57" s="3"/>
      <c r="G57" s="3"/>
      <c r="H57" s="114"/>
      <c r="I57" s="3"/>
      <c r="J57" s="127"/>
      <c r="K57" s="77"/>
      <c r="L57" s="3"/>
      <c r="M57" s="3"/>
    </row>
    <row r="58" spans="2:13">
      <c r="B58" s="3"/>
      <c r="C58" s="3"/>
      <c r="D58" s="3"/>
      <c r="E58" s="51"/>
      <c r="F58" s="3"/>
      <c r="G58" s="3"/>
      <c r="H58" s="114"/>
      <c r="I58" s="6"/>
      <c r="J58" s="96"/>
      <c r="K58" s="79"/>
      <c r="L58" s="6"/>
      <c r="M58" s="6"/>
    </row>
    <row r="59" spans="2:13">
      <c r="B59" s="7" t="s">
        <v>99</v>
      </c>
      <c r="C59" s="7">
        <v>630</v>
      </c>
      <c r="D59" s="3" t="s">
        <v>98</v>
      </c>
      <c r="E59" s="51"/>
      <c r="F59" s="3"/>
      <c r="G59" s="3"/>
      <c r="H59" s="114"/>
      <c r="I59" s="6"/>
      <c r="J59" s="95">
        <v>400</v>
      </c>
      <c r="K59" s="95">
        <v>1500</v>
      </c>
      <c r="L59" s="95">
        <v>1500</v>
      </c>
      <c r="M59" s="95">
        <v>1500</v>
      </c>
    </row>
    <row r="60" spans="2:13">
      <c r="D60" s="3" t="s">
        <v>100</v>
      </c>
      <c r="E60" s="50">
        <v>11724</v>
      </c>
      <c r="F60" s="13">
        <v>13858</v>
      </c>
      <c r="G60" s="13">
        <v>61316</v>
      </c>
      <c r="H60" s="115">
        <f>10037+3229.22</f>
        <v>13266.22</v>
      </c>
      <c r="I60" s="8">
        <v>11450</v>
      </c>
      <c r="J60" s="95">
        <v>18000</v>
      </c>
      <c r="K60" s="95">
        <v>9900</v>
      </c>
      <c r="L60" s="95">
        <v>9900</v>
      </c>
      <c r="M60" s="95">
        <v>9900</v>
      </c>
    </row>
    <row r="61" spans="2:13">
      <c r="B61" s="3"/>
      <c r="C61" s="3"/>
      <c r="D61" s="3" t="s">
        <v>4</v>
      </c>
      <c r="E61" s="50">
        <v>11724</v>
      </c>
      <c r="F61" s="13">
        <v>13858</v>
      </c>
      <c r="G61" s="13">
        <v>61316</v>
      </c>
      <c r="H61" s="117">
        <f>H60</f>
        <v>13266.22</v>
      </c>
      <c r="I61" s="6">
        <v>11450</v>
      </c>
      <c r="J61" s="96">
        <v>18400</v>
      </c>
      <c r="K61" s="96">
        <f>K60+K59</f>
        <v>11400</v>
      </c>
      <c r="L61" s="96">
        <f t="shared" ref="L61:M61" si="7">L60+L59</f>
        <v>11400</v>
      </c>
      <c r="M61" s="96">
        <f t="shared" si="7"/>
        <v>11400</v>
      </c>
    </row>
    <row r="62" spans="2:13">
      <c r="B62" s="3"/>
      <c r="C62" s="3"/>
      <c r="D62" s="3"/>
      <c r="E62" s="50"/>
      <c r="F62" s="3"/>
      <c r="G62" s="3"/>
      <c r="H62" s="114"/>
      <c r="I62" s="6"/>
      <c r="J62" s="96"/>
      <c r="K62" s="77"/>
      <c r="L62" s="3"/>
      <c r="M62" s="3"/>
    </row>
    <row r="63" spans="2:13">
      <c r="B63" s="3"/>
      <c r="C63" s="3"/>
      <c r="D63" s="3"/>
      <c r="E63" s="51"/>
      <c r="F63" s="51"/>
      <c r="G63" s="3"/>
      <c r="H63" s="114"/>
      <c r="I63" s="6"/>
      <c r="J63" s="96"/>
      <c r="K63" s="76"/>
      <c r="L63" s="13"/>
      <c r="M63" s="13"/>
    </row>
    <row r="64" spans="2:13">
      <c r="B64" s="7" t="s">
        <v>101</v>
      </c>
      <c r="C64" s="7">
        <v>640</v>
      </c>
      <c r="D64" s="3" t="s">
        <v>102</v>
      </c>
      <c r="E64" s="50">
        <v>5620</v>
      </c>
      <c r="F64" s="13">
        <v>4889</v>
      </c>
      <c r="G64" s="13">
        <v>4900</v>
      </c>
      <c r="H64" s="115">
        <f>3137+672.99</f>
        <v>3809.99</v>
      </c>
      <c r="I64" s="8">
        <v>3500</v>
      </c>
      <c r="J64" s="95">
        <v>5500</v>
      </c>
      <c r="K64" s="95">
        <v>5000</v>
      </c>
      <c r="L64" s="95">
        <v>5000</v>
      </c>
      <c r="M64" s="95">
        <v>5000</v>
      </c>
    </row>
    <row r="65" spans="2:13">
      <c r="B65" s="3"/>
      <c r="C65" s="3"/>
      <c r="D65" s="3" t="s">
        <v>4</v>
      </c>
      <c r="E65" s="50">
        <v>5620</v>
      </c>
      <c r="F65" s="13">
        <v>4889</v>
      </c>
      <c r="G65" s="13">
        <v>4900</v>
      </c>
      <c r="H65" s="117">
        <f>H64</f>
        <v>3809.99</v>
      </c>
      <c r="I65" s="6">
        <v>3500</v>
      </c>
      <c r="J65" s="96">
        <v>5500</v>
      </c>
      <c r="K65" s="96">
        <f>K64</f>
        <v>5000</v>
      </c>
      <c r="L65" s="96">
        <f t="shared" ref="L65:M65" si="8">L64</f>
        <v>5000</v>
      </c>
      <c r="M65" s="96">
        <f t="shared" si="8"/>
        <v>5000</v>
      </c>
    </row>
    <row r="66" spans="2:13">
      <c r="B66" s="3"/>
      <c r="C66" s="3"/>
      <c r="D66" s="3"/>
      <c r="E66" s="3"/>
      <c r="F66" s="3"/>
      <c r="G66" s="3"/>
      <c r="H66" s="114"/>
      <c r="I66" s="4"/>
      <c r="J66" s="95"/>
      <c r="K66" s="78"/>
      <c r="L66" s="4"/>
      <c r="M66" s="4"/>
    </row>
    <row r="67" spans="2:13">
      <c r="B67" s="7" t="s">
        <v>185</v>
      </c>
      <c r="C67" s="7">
        <v>740</v>
      </c>
      <c r="D67" s="3" t="s">
        <v>102</v>
      </c>
      <c r="E67" s="3"/>
      <c r="F67" s="3"/>
      <c r="G67" s="3"/>
      <c r="H67" s="116">
        <v>192.5</v>
      </c>
      <c r="I67" s="6"/>
      <c r="J67" s="96"/>
      <c r="K67" s="96">
        <v>0</v>
      </c>
      <c r="L67" s="6">
        <v>0</v>
      </c>
      <c r="M67" s="6">
        <v>0</v>
      </c>
    </row>
    <row r="68" spans="2:13">
      <c r="B68" s="3"/>
      <c r="C68" s="3"/>
      <c r="D68" s="3" t="s">
        <v>4</v>
      </c>
      <c r="E68" s="3"/>
      <c r="F68" s="3"/>
      <c r="G68" s="3"/>
      <c r="H68" s="118">
        <v>192.5</v>
      </c>
      <c r="I68" s="4"/>
      <c r="J68" s="95"/>
      <c r="K68" s="78"/>
      <c r="L68" s="4"/>
      <c r="M68" s="4"/>
    </row>
    <row r="69" spans="2:13">
      <c r="B69" s="3"/>
      <c r="C69" s="3"/>
      <c r="D69" s="3"/>
      <c r="E69" s="3"/>
      <c r="F69" s="3"/>
      <c r="G69" s="3"/>
      <c r="H69" s="114"/>
      <c r="I69" s="6"/>
      <c r="J69" s="96"/>
      <c r="K69" s="79"/>
      <c r="L69" s="6"/>
      <c r="M69" s="6"/>
    </row>
    <row r="70" spans="2:13">
      <c r="B70" s="7" t="s">
        <v>103</v>
      </c>
      <c r="C70" s="7">
        <v>810</v>
      </c>
      <c r="D70" s="3" t="s">
        <v>87</v>
      </c>
      <c r="E70" s="50">
        <v>15249</v>
      </c>
      <c r="F70" s="13">
        <v>5526</v>
      </c>
      <c r="G70" s="13">
        <v>1100</v>
      </c>
      <c r="H70" s="115">
        <f>3310+150.99</f>
        <v>3460.99</v>
      </c>
      <c r="I70" s="8">
        <v>800</v>
      </c>
      <c r="J70" s="95">
        <v>3000</v>
      </c>
      <c r="K70" s="95">
        <v>1600</v>
      </c>
      <c r="L70" s="95">
        <v>1600</v>
      </c>
      <c r="M70" s="95">
        <v>1600</v>
      </c>
    </row>
    <row r="71" spans="2:13">
      <c r="B71" s="3"/>
      <c r="C71" s="3"/>
      <c r="D71" s="3" t="s">
        <v>82</v>
      </c>
      <c r="E71" s="50">
        <v>1624</v>
      </c>
      <c r="F71" s="13">
        <v>181</v>
      </c>
      <c r="G71" s="3"/>
      <c r="H71" s="116">
        <v>624</v>
      </c>
      <c r="I71" s="4"/>
      <c r="J71" s="95">
        <v>500</v>
      </c>
      <c r="K71" s="95"/>
      <c r="L71" s="95"/>
      <c r="M71" s="95"/>
    </row>
    <row r="72" spans="2:13">
      <c r="B72" s="3"/>
      <c r="C72" s="3"/>
      <c r="D72" s="3" t="s">
        <v>88</v>
      </c>
      <c r="E72" s="50">
        <v>5000</v>
      </c>
      <c r="F72" s="13">
        <v>5000</v>
      </c>
      <c r="G72" s="13">
        <v>5000</v>
      </c>
      <c r="H72" s="115">
        <v>5000</v>
      </c>
      <c r="I72" s="8">
        <v>5000</v>
      </c>
      <c r="J72" s="95">
        <v>5000</v>
      </c>
      <c r="K72" s="95">
        <v>0</v>
      </c>
      <c r="L72" s="95">
        <v>0</v>
      </c>
      <c r="M72" s="95">
        <v>0</v>
      </c>
    </row>
    <row r="73" spans="2:13">
      <c r="B73" s="3"/>
      <c r="C73" s="3"/>
      <c r="D73" s="3" t="s">
        <v>4</v>
      </c>
      <c r="E73" s="50">
        <v>21873</v>
      </c>
      <c r="F73" s="13">
        <v>10707</v>
      </c>
      <c r="G73" s="13">
        <v>6100</v>
      </c>
      <c r="H73" s="117">
        <f>H72+H71+H70</f>
        <v>9084.99</v>
      </c>
      <c r="I73" s="6">
        <v>5800</v>
      </c>
      <c r="J73" s="96">
        <v>8500</v>
      </c>
      <c r="K73" s="96">
        <f>K72+K71+K70</f>
        <v>1600</v>
      </c>
      <c r="L73" s="96">
        <f t="shared" ref="L73:M73" si="9">L72+L71+L70</f>
        <v>1600</v>
      </c>
      <c r="M73" s="96">
        <f t="shared" si="9"/>
        <v>1600</v>
      </c>
    </row>
    <row r="74" spans="2:13">
      <c r="B74" s="3"/>
      <c r="C74" s="3"/>
      <c r="D74" s="3"/>
      <c r="E74" s="50"/>
      <c r="F74" s="3"/>
      <c r="G74" s="3"/>
      <c r="H74" s="114"/>
      <c r="I74" s="6"/>
      <c r="J74" s="96"/>
      <c r="K74" s="79"/>
      <c r="L74" s="6"/>
      <c r="M74" s="6"/>
    </row>
    <row r="75" spans="2:13">
      <c r="B75" s="3"/>
      <c r="C75" s="3"/>
      <c r="D75" s="3"/>
      <c r="E75" s="51"/>
      <c r="F75" s="3"/>
      <c r="G75" s="3"/>
      <c r="H75" s="114"/>
      <c r="I75" s="3"/>
      <c r="J75" s="127"/>
      <c r="K75" s="77"/>
      <c r="L75" s="3"/>
      <c r="M75" s="3"/>
    </row>
    <row r="76" spans="2:13">
      <c r="B76" s="7" t="s">
        <v>104</v>
      </c>
      <c r="C76" s="7">
        <v>820</v>
      </c>
      <c r="D76" s="3" t="s">
        <v>87</v>
      </c>
      <c r="E76" s="50">
        <v>7738</v>
      </c>
      <c r="F76" s="13">
        <v>16319</v>
      </c>
      <c r="G76" s="13">
        <v>5600</v>
      </c>
      <c r="H76" s="115">
        <f>3711+2596</f>
        <v>6307</v>
      </c>
      <c r="I76" s="4">
        <v>3660</v>
      </c>
      <c r="J76" s="95">
        <v>10000</v>
      </c>
      <c r="K76" s="95">
        <v>11400</v>
      </c>
      <c r="L76" s="95">
        <v>11400</v>
      </c>
      <c r="M76" s="95">
        <v>11400</v>
      </c>
    </row>
    <row r="77" spans="2:13">
      <c r="B77" s="3"/>
      <c r="C77" s="3"/>
      <c r="D77" s="3" t="s">
        <v>82</v>
      </c>
      <c r="E77" s="50">
        <v>99</v>
      </c>
      <c r="F77" s="3"/>
      <c r="G77" s="3"/>
      <c r="H77" s="115">
        <v>0</v>
      </c>
      <c r="I77" s="6"/>
      <c r="J77" s="96"/>
      <c r="K77" s="96"/>
      <c r="L77" s="96"/>
      <c r="M77" s="96"/>
    </row>
    <row r="78" spans="2:13">
      <c r="B78" s="3"/>
      <c r="C78" s="3"/>
      <c r="D78" s="3" t="s">
        <v>4</v>
      </c>
      <c r="E78" s="50">
        <v>7837</v>
      </c>
      <c r="F78" s="13">
        <v>16319</v>
      </c>
      <c r="G78" s="13">
        <v>5600</v>
      </c>
      <c r="H78" s="117">
        <f>H76</f>
        <v>6307</v>
      </c>
      <c r="I78" s="6">
        <v>3660</v>
      </c>
      <c r="J78" s="96">
        <v>10000</v>
      </c>
      <c r="K78" s="96">
        <f>K76</f>
        <v>11400</v>
      </c>
      <c r="L78" s="96">
        <f t="shared" ref="L78:M78" si="10">L76</f>
        <v>11400</v>
      </c>
      <c r="M78" s="96">
        <f t="shared" si="10"/>
        <v>11400</v>
      </c>
    </row>
    <row r="79" spans="2:13">
      <c r="B79" s="3"/>
      <c r="C79" s="3"/>
      <c r="D79" s="3"/>
      <c r="E79" s="51"/>
      <c r="F79" s="3"/>
      <c r="G79" s="3"/>
      <c r="H79" s="114"/>
      <c r="I79" s="10"/>
      <c r="J79" s="102"/>
      <c r="K79" s="81"/>
      <c r="L79" s="10"/>
      <c r="M79" s="10"/>
    </row>
    <row r="80" spans="2:13">
      <c r="B80" s="3"/>
      <c r="C80" s="3"/>
      <c r="D80" s="3"/>
      <c r="E80" s="51"/>
      <c r="F80" s="3"/>
      <c r="G80" s="3"/>
      <c r="H80" s="114"/>
      <c r="I80" s="3"/>
      <c r="J80" s="127"/>
      <c r="K80" s="77"/>
      <c r="L80" s="3"/>
      <c r="M80" s="3"/>
    </row>
    <row r="81" spans="2:15">
      <c r="B81" s="7" t="s">
        <v>105</v>
      </c>
      <c r="C81" s="7">
        <v>830</v>
      </c>
      <c r="D81" s="3" t="s">
        <v>97</v>
      </c>
      <c r="E81" s="50">
        <v>293</v>
      </c>
      <c r="F81" s="13">
        <v>390</v>
      </c>
      <c r="G81" s="13">
        <v>450</v>
      </c>
      <c r="H81" s="115">
        <v>189</v>
      </c>
      <c r="I81" s="4">
        <v>600</v>
      </c>
      <c r="J81" s="95">
        <v>400</v>
      </c>
      <c r="K81" s="95">
        <v>400</v>
      </c>
      <c r="L81" s="95">
        <v>400</v>
      </c>
      <c r="M81" s="95">
        <v>400</v>
      </c>
    </row>
    <row r="82" spans="2:15">
      <c r="B82" s="3"/>
      <c r="C82" s="3"/>
      <c r="D82" s="3" t="s">
        <v>4</v>
      </c>
      <c r="E82" s="50">
        <v>293</v>
      </c>
      <c r="F82" s="13">
        <v>390</v>
      </c>
      <c r="G82" s="13">
        <v>450</v>
      </c>
      <c r="H82" s="117">
        <v>189</v>
      </c>
      <c r="I82" s="6">
        <v>600</v>
      </c>
      <c r="J82" s="96">
        <v>400</v>
      </c>
      <c r="K82" s="96">
        <f>K81</f>
        <v>400</v>
      </c>
      <c r="L82" s="96">
        <f t="shared" ref="L82:M82" si="11">L81</f>
        <v>400</v>
      </c>
      <c r="M82" s="96">
        <f t="shared" si="11"/>
        <v>400</v>
      </c>
    </row>
    <row r="83" spans="2:15">
      <c r="B83" s="3"/>
      <c r="C83" s="3"/>
      <c r="D83" s="3"/>
      <c r="E83" s="51"/>
      <c r="F83" s="3"/>
      <c r="G83" s="3"/>
      <c r="H83" s="114"/>
      <c r="I83" s="3"/>
      <c r="J83" s="127"/>
      <c r="K83" s="77"/>
      <c r="L83" s="3"/>
      <c r="M83" s="3"/>
    </row>
    <row r="84" spans="2:15">
      <c r="B84" s="3"/>
      <c r="C84" s="3"/>
      <c r="D84" s="3"/>
      <c r="E84" s="51"/>
      <c r="F84" s="3"/>
      <c r="G84" s="3"/>
      <c r="H84" s="114"/>
      <c r="I84" s="3"/>
      <c r="J84" s="127"/>
      <c r="K84" s="76"/>
      <c r="L84" s="13"/>
      <c r="M84" s="13"/>
    </row>
    <row r="85" spans="2:15">
      <c r="B85" s="7" t="s">
        <v>106</v>
      </c>
      <c r="C85" s="7">
        <v>840</v>
      </c>
      <c r="D85" s="3" t="s">
        <v>97</v>
      </c>
      <c r="E85" s="50">
        <v>1394</v>
      </c>
      <c r="F85" s="13">
        <v>3075</v>
      </c>
      <c r="G85" s="13">
        <v>2400</v>
      </c>
      <c r="H85" s="115">
        <f>2313+850.63</f>
        <v>3163.63</v>
      </c>
      <c r="I85" s="4">
        <v>1990</v>
      </c>
      <c r="J85" s="95">
        <v>4000</v>
      </c>
      <c r="K85" s="95">
        <f>150+1000+2400</f>
        <v>3550</v>
      </c>
      <c r="L85" s="95">
        <f t="shared" ref="L85:M85" si="12">150+1000+2400</f>
        <v>3550</v>
      </c>
      <c r="M85" s="95">
        <f t="shared" si="12"/>
        <v>3550</v>
      </c>
    </row>
    <row r="86" spans="2:15">
      <c r="B86" s="3"/>
      <c r="C86" s="3"/>
      <c r="D86" s="3" t="s">
        <v>82</v>
      </c>
      <c r="E86" s="51">
        <v>18</v>
      </c>
      <c r="F86" s="3">
        <v>847</v>
      </c>
      <c r="G86" s="3">
        <v>875</v>
      </c>
      <c r="H86" s="116">
        <v>457</v>
      </c>
      <c r="I86" s="3"/>
      <c r="J86" s="100">
        <v>550</v>
      </c>
      <c r="K86" s="100">
        <v>750</v>
      </c>
      <c r="L86" s="100">
        <v>750</v>
      </c>
      <c r="M86" s="100">
        <v>750</v>
      </c>
    </row>
    <row r="87" spans="2:15">
      <c r="B87" s="3"/>
      <c r="C87" s="3"/>
      <c r="D87" s="3" t="s">
        <v>88</v>
      </c>
      <c r="E87" s="51"/>
      <c r="F87" s="13">
        <v>23000</v>
      </c>
      <c r="G87" s="3"/>
      <c r="H87" s="114"/>
      <c r="I87" s="3"/>
      <c r="J87" s="127"/>
      <c r="K87" s="127"/>
      <c r="L87" s="127"/>
      <c r="M87" s="127"/>
    </row>
    <row r="88" spans="2:15">
      <c r="B88" s="3"/>
      <c r="C88" s="3"/>
      <c r="D88" s="3" t="s">
        <v>4</v>
      </c>
      <c r="E88" s="50">
        <v>1412</v>
      </c>
      <c r="F88" s="13">
        <v>26922</v>
      </c>
      <c r="G88" s="13">
        <v>3905</v>
      </c>
      <c r="H88" s="117">
        <f>H85+H86</f>
        <v>3620.63</v>
      </c>
      <c r="I88" s="6">
        <v>1990</v>
      </c>
      <c r="J88" s="96">
        <v>4550</v>
      </c>
      <c r="K88" s="96">
        <f>K86+K85</f>
        <v>4300</v>
      </c>
      <c r="L88" s="96">
        <f t="shared" ref="L88:M88" si="13">L86+L85</f>
        <v>4300</v>
      </c>
      <c r="M88" s="96">
        <f t="shared" si="13"/>
        <v>4300</v>
      </c>
    </row>
    <row r="89" spans="2:15">
      <c r="B89" s="3"/>
      <c r="C89" s="3"/>
      <c r="D89" s="3"/>
      <c r="E89" s="51"/>
      <c r="F89" s="51"/>
      <c r="G89" s="3"/>
      <c r="H89" s="114"/>
      <c r="I89" s="3"/>
      <c r="J89" s="127"/>
      <c r="K89" s="77"/>
      <c r="L89" s="3"/>
      <c r="M89" s="3"/>
    </row>
    <row r="90" spans="2:15">
      <c r="B90" s="3"/>
      <c r="C90" s="3"/>
      <c r="D90" s="3"/>
      <c r="E90" s="51"/>
      <c r="F90" s="51"/>
      <c r="G90" s="3"/>
      <c r="H90" s="114"/>
      <c r="I90" s="3"/>
      <c r="J90" s="127"/>
      <c r="K90" s="76"/>
      <c r="L90" s="13"/>
      <c r="M90" s="13"/>
    </row>
    <row r="91" spans="2:15">
      <c r="B91" s="7" t="s">
        <v>67</v>
      </c>
      <c r="C91" s="7">
        <v>9111</v>
      </c>
      <c r="D91" s="3" t="s">
        <v>81</v>
      </c>
      <c r="E91" s="13">
        <v>42053</v>
      </c>
      <c r="F91" s="13">
        <v>40543</v>
      </c>
      <c r="G91" s="13">
        <v>55956</v>
      </c>
      <c r="H91" s="115">
        <v>52715</v>
      </c>
      <c r="I91" s="8">
        <v>51500</v>
      </c>
      <c r="J91" s="95">
        <v>54700</v>
      </c>
      <c r="K91" s="115">
        <v>62315</v>
      </c>
      <c r="L91" s="115">
        <v>62315</v>
      </c>
      <c r="M91" s="115">
        <v>62315</v>
      </c>
    </row>
    <row r="92" spans="2:15">
      <c r="B92" s="3"/>
      <c r="C92" s="3"/>
      <c r="D92" s="3" t="s">
        <v>82</v>
      </c>
      <c r="E92" s="13">
        <v>15025</v>
      </c>
      <c r="F92" s="13">
        <v>17226</v>
      </c>
      <c r="G92" s="13">
        <v>19560</v>
      </c>
      <c r="H92" s="115">
        <v>19074</v>
      </c>
      <c r="I92" s="8">
        <v>18128</v>
      </c>
      <c r="J92" s="95">
        <v>19493</v>
      </c>
      <c r="K92" s="115">
        <v>21935</v>
      </c>
      <c r="L92" s="115">
        <v>21935</v>
      </c>
      <c r="M92" s="115">
        <v>21935</v>
      </c>
    </row>
    <row r="93" spans="2:15">
      <c r="B93" s="3"/>
      <c r="C93" s="3"/>
      <c r="D93" s="3" t="s">
        <v>97</v>
      </c>
      <c r="E93" s="13">
        <v>8235</v>
      </c>
      <c r="F93" s="13">
        <v>2695</v>
      </c>
      <c r="G93" s="13">
        <v>4646</v>
      </c>
      <c r="H93" s="115">
        <v>1569</v>
      </c>
      <c r="I93" s="8">
        <v>9692</v>
      </c>
      <c r="J93" s="95">
        <v>10192</v>
      </c>
      <c r="K93" s="115">
        <f>I93</f>
        <v>9692</v>
      </c>
      <c r="L93" s="115">
        <v>9692</v>
      </c>
      <c r="M93" s="115">
        <v>9692</v>
      </c>
    </row>
    <row r="94" spans="2:15">
      <c r="B94" s="3"/>
      <c r="C94" s="3"/>
      <c r="D94" s="3" t="s">
        <v>84</v>
      </c>
      <c r="E94" s="3">
        <v>75</v>
      </c>
      <c r="F94" s="13">
        <v>101</v>
      </c>
      <c r="G94" s="3"/>
      <c r="H94" s="116">
        <v>92</v>
      </c>
      <c r="I94" s="6"/>
      <c r="J94" s="96">
        <v>200</v>
      </c>
      <c r="K94" s="117"/>
      <c r="L94" s="117"/>
      <c r="M94" s="117"/>
    </row>
    <row r="95" spans="2:15">
      <c r="B95" s="3"/>
      <c r="C95" s="3">
        <v>41</v>
      </c>
      <c r="D95" s="3" t="s">
        <v>107</v>
      </c>
      <c r="E95" s="13">
        <v>65388</v>
      </c>
      <c r="F95" s="13">
        <v>60565</v>
      </c>
      <c r="G95" s="13">
        <v>80362</v>
      </c>
      <c r="H95" s="117">
        <f>SUM(H91:H94)</f>
        <v>73450</v>
      </c>
      <c r="I95" s="6">
        <v>79320</v>
      </c>
      <c r="J95" s="96">
        <v>84585</v>
      </c>
      <c r="K95" s="117">
        <f>K91+K92+K93</f>
        <v>93942</v>
      </c>
      <c r="L95" s="117">
        <f>L91+L92+L93</f>
        <v>93942</v>
      </c>
      <c r="M95" s="117">
        <f>M91+M92+M93</f>
        <v>93942</v>
      </c>
      <c r="O95" s="125"/>
    </row>
    <row r="96" spans="2:15">
      <c r="B96" s="3"/>
      <c r="C96" s="3">
        <v>72</v>
      </c>
      <c r="D96" s="3">
        <v>630</v>
      </c>
      <c r="E96" s="13">
        <v>1836</v>
      </c>
      <c r="F96" s="13">
        <v>11984</v>
      </c>
      <c r="G96" s="13">
        <v>2900</v>
      </c>
      <c r="H96" s="115">
        <v>3308</v>
      </c>
      <c r="I96" s="8">
        <v>3700</v>
      </c>
      <c r="J96" s="95">
        <v>3000</v>
      </c>
      <c r="K96" s="115">
        <v>2800</v>
      </c>
      <c r="L96" s="115">
        <v>2800</v>
      </c>
      <c r="M96" s="115">
        <v>2800</v>
      </c>
    </row>
    <row r="97" spans="2:16">
      <c r="B97" s="3"/>
      <c r="C97" s="3">
        <v>111</v>
      </c>
      <c r="D97" s="3"/>
      <c r="E97" s="13">
        <v>2318</v>
      </c>
      <c r="F97" s="13">
        <v>2091</v>
      </c>
      <c r="G97" s="13">
        <v>2000</v>
      </c>
      <c r="H97" s="115">
        <v>2179</v>
      </c>
      <c r="I97" s="8">
        <v>2000</v>
      </c>
      <c r="J97" s="95">
        <v>0</v>
      </c>
      <c r="K97" s="78"/>
      <c r="L97" s="8"/>
      <c r="M97" s="8"/>
    </row>
    <row r="98" spans="2:16">
      <c r="B98" s="3"/>
      <c r="C98" s="3"/>
      <c r="D98" s="3" t="s">
        <v>4</v>
      </c>
      <c r="E98" s="13">
        <v>69542</v>
      </c>
      <c r="F98" s="13">
        <v>74640</v>
      </c>
      <c r="G98" s="13">
        <v>85262</v>
      </c>
      <c r="H98" s="117">
        <f>SUM(H95:H97)</f>
        <v>78937</v>
      </c>
      <c r="I98" s="6" t="s">
        <v>108</v>
      </c>
      <c r="J98" s="96">
        <v>89585</v>
      </c>
      <c r="K98" s="96">
        <f>K96+K95</f>
        <v>96742</v>
      </c>
      <c r="L98" s="96">
        <f t="shared" ref="L98:M98" si="14">L96+L95</f>
        <v>96742</v>
      </c>
      <c r="M98" s="96">
        <f t="shared" si="14"/>
        <v>96742</v>
      </c>
      <c r="P98" s="125"/>
    </row>
    <row r="99" spans="2:16">
      <c r="B99" s="3"/>
      <c r="C99" s="3"/>
      <c r="D99" s="3"/>
      <c r="E99" s="51"/>
      <c r="F99" s="3"/>
      <c r="G99" s="3"/>
      <c r="H99" s="118"/>
      <c r="I99" s="10"/>
      <c r="J99" s="102"/>
      <c r="K99" s="81"/>
      <c r="L99" s="10"/>
      <c r="M99" s="10"/>
    </row>
    <row r="100" spans="2:16">
      <c r="B100" s="3"/>
      <c r="C100" s="3"/>
      <c r="D100" s="3"/>
      <c r="E100" s="51"/>
      <c r="F100" s="3"/>
      <c r="G100" s="3"/>
      <c r="H100" s="114"/>
      <c r="I100" s="3"/>
      <c r="J100" s="127"/>
      <c r="K100" s="76"/>
      <c r="L100" s="13"/>
      <c r="M100" s="13"/>
    </row>
    <row r="101" spans="2:16">
      <c r="B101" s="7" t="s">
        <v>79</v>
      </c>
      <c r="C101" s="7">
        <v>9121</v>
      </c>
      <c r="D101" s="3" t="s">
        <v>109</v>
      </c>
      <c r="E101" s="50">
        <v>9794</v>
      </c>
      <c r="F101" s="13">
        <v>5218</v>
      </c>
      <c r="G101" s="13">
        <v>550</v>
      </c>
      <c r="H101" s="115">
        <f>6267.6+813.7+796.5+984</f>
        <v>8861.7999999999993</v>
      </c>
      <c r="I101" s="4">
        <v>250</v>
      </c>
      <c r="J101" s="95"/>
      <c r="K101" s="95">
        <v>250</v>
      </c>
      <c r="L101" s="4">
        <v>250</v>
      </c>
      <c r="M101" s="4">
        <v>250</v>
      </c>
    </row>
    <row r="102" spans="2:16">
      <c r="B102" s="3"/>
      <c r="C102" s="3">
        <v>41</v>
      </c>
      <c r="D102" s="3" t="s">
        <v>4</v>
      </c>
      <c r="E102" s="50">
        <v>9794</v>
      </c>
      <c r="F102" s="13">
        <v>5218</v>
      </c>
      <c r="G102" s="13">
        <v>550</v>
      </c>
      <c r="H102" s="117">
        <f>H101</f>
        <v>8861.7999999999993</v>
      </c>
      <c r="I102" s="6">
        <v>250</v>
      </c>
      <c r="J102" s="96"/>
      <c r="K102" s="96">
        <v>250</v>
      </c>
      <c r="L102" s="6">
        <v>250</v>
      </c>
      <c r="M102" s="6">
        <v>250</v>
      </c>
    </row>
    <row r="103" spans="2:16">
      <c r="B103" s="3"/>
      <c r="C103" s="3"/>
      <c r="D103" s="3"/>
      <c r="E103" s="51"/>
      <c r="F103" s="3"/>
      <c r="G103" s="3"/>
      <c r="H103" s="114"/>
      <c r="I103" s="13"/>
      <c r="J103" s="128"/>
      <c r="K103" s="77"/>
      <c r="L103" s="3"/>
      <c r="M103" s="3"/>
    </row>
    <row r="104" spans="2:16">
      <c r="B104" s="3"/>
      <c r="C104" s="3"/>
      <c r="D104" s="3"/>
      <c r="E104" s="51"/>
      <c r="F104" s="3"/>
      <c r="G104" s="3"/>
      <c r="H104" s="114"/>
      <c r="I104" s="3"/>
      <c r="J104" s="127"/>
      <c r="K104" s="76"/>
      <c r="L104" s="13"/>
      <c r="M104" s="13"/>
    </row>
    <row r="105" spans="2:16">
      <c r="B105" s="3"/>
      <c r="C105" s="3">
        <v>111</v>
      </c>
      <c r="D105" s="3" t="s">
        <v>81</v>
      </c>
      <c r="E105" s="13">
        <v>241521</v>
      </c>
      <c r="F105" s="13">
        <v>295714</v>
      </c>
      <c r="G105" s="13">
        <v>300207</v>
      </c>
      <c r="H105" s="115">
        <v>314362</v>
      </c>
      <c r="I105" s="8">
        <v>286500</v>
      </c>
      <c r="J105" s="95">
        <v>326162</v>
      </c>
      <c r="K105" s="115">
        <v>346800</v>
      </c>
      <c r="L105" s="115">
        <v>346800</v>
      </c>
      <c r="M105" s="115">
        <v>346800</v>
      </c>
    </row>
    <row r="106" spans="2:16">
      <c r="B106" s="3"/>
      <c r="C106" s="3"/>
      <c r="D106" s="3" t="s">
        <v>82</v>
      </c>
      <c r="E106" s="13">
        <v>88478</v>
      </c>
      <c r="F106" s="13">
        <v>100274</v>
      </c>
      <c r="G106" s="13">
        <v>104923</v>
      </c>
      <c r="H106" s="115">
        <v>118001</v>
      </c>
      <c r="I106" s="8">
        <v>100804</v>
      </c>
      <c r="J106" s="95">
        <v>112651</v>
      </c>
      <c r="K106" s="115">
        <v>121200</v>
      </c>
      <c r="L106" s="115">
        <v>121200</v>
      </c>
      <c r="M106" s="115">
        <v>121200</v>
      </c>
    </row>
    <row r="107" spans="2:16">
      <c r="B107" s="3"/>
      <c r="C107" s="3"/>
      <c r="D107" s="3" t="s">
        <v>97</v>
      </c>
      <c r="E107" s="13">
        <v>87636</v>
      </c>
      <c r="F107" s="13">
        <v>47807</v>
      </c>
      <c r="G107" s="13">
        <v>52870</v>
      </c>
      <c r="H107" s="115">
        <f>53870+403</f>
        <v>54273</v>
      </c>
      <c r="I107" s="8">
        <v>72500</v>
      </c>
      <c r="J107" s="95">
        <v>52183</v>
      </c>
      <c r="K107" s="115">
        <v>80000</v>
      </c>
      <c r="L107" s="115">
        <v>80000</v>
      </c>
      <c r="M107" s="115">
        <v>80000</v>
      </c>
    </row>
    <row r="108" spans="2:16">
      <c r="B108" s="3"/>
      <c r="C108" s="3"/>
      <c r="D108" s="3" t="s">
        <v>84</v>
      </c>
      <c r="E108" s="13">
        <v>6408</v>
      </c>
      <c r="F108" s="13">
        <v>3957</v>
      </c>
      <c r="G108" s="13">
        <v>4200</v>
      </c>
      <c r="H108" s="115">
        <v>6354</v>
      </c>
      <c r="I108" s="8">
        <v>4300</v>
      </c>
      <c r="J108" s="95">
        <v>600</v>
      </c>
      <c r="K108" s="115">
        <v>2000</v>
      </c>
      <c r="L108" s="115">
        <v>2000</v>
      </c>
      <c r="M108" s="115">
        <v>2000</v>
      </c>
    </row>
    <row r="109" spans="2:16">
      <c r="B109" s="3"/>
      <c r="C109" s="3"/>
      <c r="D109" s="3" t="s">
        <v>110</v>
      </c>
      <c r="E109" s="13">
        <v>12913</v>
      </c>
      <c r="F109" s="13">
        <v>14602</v>
      </c>
      <c r="G109" s="13"/>
      <c r="H109" s="115">
        <v>32993</v>
      </c>
      <c r="I109" s="6"/>
      <c r="J109" s="96"/>
      <c r="K109" s="117"/>
      <c r="L109" s="117"/>
      <c r="M109" s="117"/>
    </row>
    <row r="110" spans="2:16">
      <c r="B110" s="3"/>
      <c r="C110" s="3"/>
      <c r="D110" s="3"/>
      <c r="E110" s="13">
        <v>436956</v>
      </c>
      <c r="F110" s="13">
        <v>462354</v>
      </c>
      <c r="G110" s="13">
        <v>462200</v>
      </c>
      <c r="H110" s="117">
        <f>SUM(H105:H109)</f>
        <v>525983</v>
      </c>
      <c r="I110" s="6">
        <v>464104</v>
      </c>
      <c r="J110" s="96">
        <v>491596</v>
      </c>
      <c r="K110" s="117">
        <f>K108+K107+K106+K105</f>
        <v>550000</v>
      </c>
      <c r="L110" s="117">
        <f t="shared" ref="L110:M110" si="15">L108+L107+L106+L105</f>
        <v>550000</v>
      </c>
      <c r="M110" s="117">
        <f t="shared" si="15"/>
        <v>550000</v>
      </c>
    </row>
    <row r="111" spans="2:16">
      <c r="B111" s="3"/>
      <c r="C111" s="3"/>
      <c r="D111" s="3"/>
      <c r="E111" s="51"/>
      <c r="F111" s="51"/>
      <c r="G111" s="3"/>
      <c r="H111" s="114"/>
      <c r="I111" s="3"/>
      <c r="J111" s="127"/>
      <c r="K111" s="77"/>
      <c r="L111" s="3"/>
      <c r="M111" s="3"/>
    </row>
    <row r="112" spans="2:16">
      <c r="B112" s="3"/>
      <c r="C112" s="3"/>
      <c r="D112" s="3"/>
      <c r="E112" s="51"/>
      <c r="F112" s="51"/>
      <c r="G112" s="3"/>
      <c r="H112" s="114"/>
      <c r="I112" s="3"/>
      <c r="J112" s="127"/>
      <c r="K112" s="77"/>
      <c r="L112" s="3"/>
      <c r="M112" s="3"/>
    </row>
    <row r="113" spans="2:13">
      <c r="B113" s="7" t="s">
        <v>111</v>
      </c>
      <c r="C113" s="7">
        <v>9500</v>
      </c>
      <c r="D113" s="3"/>
      <c r="E113" s="51"/>
      <c r="F113" s="51"/>
      <c r="G113" s="3"/>
      <c r="H113" s="114"/>
      <c r="I113" s="3"/>
      <c r="J113" s="127"/>
      <c r="K113" s="76"/>
      <c r="L113" s="13"/>
      <c r="M113" s="13"/>
    </row>
    <row r="114" spans="2:13">
      <c r="B114" s="3"/>
      <c r="C114" s="3">
        <v>111</v>
      </c>
      <c r="D114" s="3" t="s">
        <v>112</v>
      </c>
      <c r="E114" s="13">
        <v>3806</v>
      </c>
      <c r="F114" s="13">
        <v>1533</v>
      </c>
      <c r="G114" s="13">
        <v>4000</v>
      </c>
      <c r="H114" s="115">
        <v>60</v>
      </c>
      <c r="I114" s="8">
        <v>4000</v>
      </c>
      <c r="J114" s="95">
        <v>0</v>
      </c>
      <c r="K114" s="115">
        <v>0</v>
      </c>
      <c r="L114" s="115">
        <v>0</v>
      </c>
      <c r="M114" s="115">
        <v>0</v>
      </c>
    </row>
    <row r="115" spans="2:13">
      <c r="B115" s="3"/>
      <c r="C115" s="3">
        <v>41</v>
      </c>
      <c r="D115" s="3" t="s">
        <v>81</v>
      </c>
      <c r="E115" s="13">
        <v>28990</v>
      </c>
      <c r="F115" s="13">
        <v>37078</v>
      </c>
      <c r="G115" s="13">
        <v>26034</v>
      </c>
      <c r="H115" s="115">
        <v>29233</v>
      </c>
      <c r="I115" s="8">
        <v>18504</v>
      </c>
      <c r="J115" s="95">
        <v>19946</v>
      </c>
      <c r="K115" s="115">
        <v>22389</v>
      </c>
      <c r="L115" s="115">
        <v>22389</v>
      </c>
      <c r="M115" s="115">
        <v>22389</v>
      </c>
    </row>
    <row r="116" spans="2:13">
      <c r="B116" s="3"/>
      <c r="C116" s="3"/>
      <c r="D116" s="3" t="s">
        <v>82</v>
      </c>
      <c r="E116" s="13">
        <v>11382</v>
      </c>
      <c r="F116" s="13">
        <v>12453</v>
      </c>
      <c r="G116" s="13">
        <v>9099</v>
      </c>
      <c r="H116" s="115">
        <v>11571</v>
      </c>
      <c r="I116" s="8">
        <v>6513</v>
      </c>
      <c r="J116" s="95">
        <v>7088</v>
      </c>
      <c r="K116" s="115">
        <v>7880</v>
      </c>
      <c r="L116" s="115">
        <v>7880</v>
      </c>
      <c r="M116" s="115">
        <v>7880</v>
      </c>
    </row>
    <row r="117" spans="2:13">
      <c r="B117" s="3"/>
      <c r="C117" s="3"/>
      <c r="D117" s="3" t="s">
        <v>97</v>
      </c>
      <c r="E117" s="13">
        <v>14246</v>
      </c>
      <c r="F117" s="13">
        <v>4985</v>
      </c>
      <c r="G117" s="13">
        <v>2700</v>
      </c>
      <c r="H117" s="115">
        <v>10019</v>
      </c>
      <c r="I117" s="8">
        <v>5400</v>
      </c>
      <c r="J117" s="95">
        <v>5400</v>
      </c>
      <c r="K117" s="115">
        <v>5400</v>
      </c>
      <c r="L117" s="115">
        <v>5400</v>
      </c>
      <c r="M117" s="115">
        <v>5400</v>
      </c>
    </row>
    <row r="118" spans="2:13">
      <c r="B118" s="3"/>
      <c r="C118" s="3"/>
      <c r="D118" s="3" t="s">
        <v>84</v>
      </c>
      <c r="E118" s="3">
        <v>608</v>
      </c>
      <c r="F118" s="3">
        <v>10</v>
      </c>
      <c r="G118" s="3"/>
      <c r="H118" s="116">
        <v>2744</v>
      </c>
      <c r="I118" s="6"/>
      <c r="J118" s="96">
        <v>200</v>
      </c>
      <c r="K118" s="117"/>
      <c r="L118" s="117"/>
      <c r="M118" s="117"/>
    </row>
    <row r="119" spans="2:13">
      <c r="B119" s="3"/>
      <c r="C119" s="3">
        <v>41</v>
      </c>
      <c r="D119" s="3" t="s">
        <v>4</v>
      </c>
      <c r="E119" s="13">
        <v>55226</v>
      </c>
      <c r="F119" s="13">
        <v>54526</v>
      </c>
      <c r="G119" s="13">
        <v>37833</v>
      </c>
      <c r="H119" s="117">
        <f>SUM(H115:H118)</f>
        <v>53567</v>
      </c>
      <c r="I119" s="6">
        <v>30417</v>
      </c>
      <c r="J119" s="96">
        <v>32634</v>
      </c>
      <c r="K119" s="117">
        <f>K114+K115+K116+K117</f>
        <v>35669</v>
      </c>
      <c r="L119" s="117">
        <f>L114+L115+L116+L117</f>
        <v>35669</v>
      </c>
      <c r="M119" s="117">
        <f>M114+M115+M116+M117</f>
        <v>35669</v>
      </c>
    </row>
    <row r="120" spans="2:13">
      <c r="B120" s="3"/>
      <c r="C120" s="3">
        <v>72</v>
      </c>
      <c r="D120" s="3" t="s">
        <v>112</v>
      </c>
      <c r="E120" s="13">
        <v>4185</v>
      </c>
      <c r="F120" s="13">
        <v>3244</v>
      </c>
      <c r="G120" s="13">
        <v>200</v>
      </c>
      <c r="H120" s="115">
        <v>1786</v>
      </c>
      <c r="I120" s="8">
        <v>3800</v>
      </c>
      <c r="J120" s="95">
        <v>3400</v>
      </c>
      <c r="K120" s="115">
        <v>3600</v>
      </c>
      <c r="L120" s="115">
        <v>3600</v>
      </c>
      <c r="M120" s="115">
        <v>3600</v>
      </c>
    </row>
    <row r="121" spans="2:13">
      <c r="B121" s="3"/>
      <c r="C121" s="3"/>
      <c r="D121" s="3" t="s">
        <v>4</v>
      </c>
      <c r="E121" s="13">
        <v>63217</v>
      </c>
      <c r="F121" s="13">
        <v>59303</v>
      </c>
      <c r="G121" s="13">
        <v>45813</v>
      </c>
      <c r="H121" s="117">
        <v>55413</v>
      </c>
      <c r="I121" s="6">
        <v>38217</v>
      </c>
      <c r="J121" s="96">
        <f>J119+J120</f>
        <v>36034</v>
      </c>
      <c r="K121" s="117">
        <f>K120+K119</f>
        <v>39269</v>
      </c>
      <c r="L121" s="117">
        <f t="shared" ref="L121:M121" si="16">L120+L119</f>
        <v>39269</v>
      </c>
      <c r="M121" s="117">
        <f t="shared" si="16"/>
        <v>39269</v>
      </c>
    </row>
    <row r="122" spans="2:13">
      <c r="B122" s="3"/>
      <c r="C122" s="3"/>
      <c r="D122" s="3"/>
      <c r="E122" s="3"/>
      <c r="F122" s="3"/>
      <c r="G122" s="3"/>
      <c r="H122" s="114"/>
      <c r="I122" s="3"/>
      <c r="J122" s="127"/>
      <c r="K122" s="77"/>
      <c r="L122" s="3"/>
      <c r="M122" s="3"/>
    </row>
    <row r="123" spans="2:13">
      <c r="B123" s="7" t="s">
        <v>113</v>
      </c>
      <c r="C123" s="3">
        <v>9601</v>
      </c>
      <c r="D123" s="3"/>
      <c r="E123" s="3"/>
      <c r="F123" s="3"/>
      <c r="G123" s="3"/>
      <c r="H123" s="114"/>
      <c r="I123" s="3"/>
      <c r="J123" s="127"/>
      <c r="K123" s="76"/>
      <c r="L123" s="13"/>
      <c r="M123" s="13"/>
    </row>
    <row r="124" spans="2:13">
      <c r="B124" s="7"/>
      <c r="C124" s="7"/>
      <c r="D124" s="3" t="s">
        <v>81</v>
      </c>
      <c r="E124" s="13">
        <v>20727</v>
      </c>
      <c r="F124" s="13">
        <v>19237</v>
      </c>
      <c r="G124" s="13">
        <v>81</v>
      </c>
      <c r="H124" s="115">
        <v>27400</v>
      </c>
      <c r="I124" s="8">
        <v>31224</v>
      </c>
      <c r="J124" s="95">
        <v>33604</v>
      </c>
      <c r="K124" s="115">
        <v>37780</v>
      </c>
      <c r="L124" s="115">
        <v>37780</v>
      </c>
      <c r="M124" s="115">
        <v>37780</v>
      </c>
    </row>
    <row r="125" spans="2:13">
      <c r="B125" s="7"/>
      <c r="C125" s="7"/>
      <c r="D125" s="3" t="s">
        <v>82</v>
      </c>
      <c r="E125" s="13">
        <v>7558</v>
      </c>
      <c r="F125" s="13">
        <v>6951</v>
      </c>
      <c r="G125" s="13">
        <v>10749</v>
      </c>
      <c r="H125" s="115">
        <v>9942</v>
      </c>
      <c r="I125" s="8">
        <v>10990</v>
      </c>
      <c r="J125" s="95">
        <v>11823</v>
      </c>
      <c r="K125" s="115">
        <v>13298</v>
      </c>
      <c r="L125" s="115">
        <v>13298</v>
      </c>
      <c r="M125" s="115">
        <v>13298</v>
      </c>
    </row>
    <row r="126" spans="2:13">
      <c r="B126" s="7"/>
      <c r="C126" s="7"/>
      <c r="D126" s="3" t="s">
        <v>97</v>
      </c>
      <c r="E126" s="13">
        <v>5308</v>
      </c>
      <c r="F126" s="13">
        <v>201</v>
      </c>
      <c r="G126" s="13">
        <v>2700</v>
      </c>
      <c r="H126" s="115">
        <v>2718</v>
      </c>
      <c r="I126" s="8">
        <v>6600</v>
      </c>
      <c r="J126" s="95">
        <v>6400</v>
      </c>
      <c r="K126" s="115">
        <v>6600</v>
      </c>
      <c r="L126" s="115">
        <v>6600</v>
      </c>
      <c r="M126" s="115">
        <v>6600</v>
      </c>
    </row>
    <row r="127" spans="2:13">
      <c r="B127" s="7"/>
      <c r="C127" s="7"/>
      <c r="D127" s="3" t="s">
        <v>84</v>
      </c>
      <c r="E127" s="13">
        <v>1290</v>
      </c>
      <c r="F127" s="13"/>
      <c r="G127" s="3"/>
      <c r="H127" s="116">
        <v>199</v>
      </c>
      <c r="I127" s="6"/>
      <c r="J127" s="96">
        <v>200</v>
      </c>
      <c r="K127" s="117"/>
      <c r="L127" s="117"/>
      <c r="M127" s="117"/>
    </row>
    <row r="128" spans="2:13">
      <c r="B128" s="7"/>
      <c r="C128" s="12">
        <v>41</v>
      </c>
      <c r="D128" s="3" t="s">
        <v>4</v>
      </c>
      <c r="E128" s="13">
        <v>34883</v>
      </c>
      <c r="F128" s="13">
        <v>26389</v>
      </c>
      <c r="G128" s="13">
        <v>44805</v>
      </c>
      <c r="H128" s="117">
        <f>SUM(H124:H127)</f>
        <v>40259</v>
      </c>
      <c r="I128" s="6">
        <v>48814</v>
      </c>
      <c r="J128" s="96">
        <v>52027</v>
      </c>
      <c r="K128" s="117">
        <f>K126+K125+K124</f>
        <v>57678</v>
      </c>
      <c r="L128" s="117">
        <f>L126+L125+L124</f>
        <v>57678</v>
      </c>
      <c r="M128" s="117">
        <f t="shared" ref="M128" si="17">M126+M125+M124</f>
        <v>57678</v>
      </c>
    </row>
    <row r="129" spans="2:13">
      <c r="B129" s="7"/>
      <c r="C129" s="12">
        <v>111</v>
      </c>
      <c r="D129" s="3" t="s">
        <v>114</v>
      </c>
      <c r="E129" s="13">
        <v>12222</v>
      </c>
      <c r="F129" s="13"/>
      <c r="G129" s="13"/>
      <c r="H129" s="115">
        <v>6746</v>
      </c>
      <c r="I129" s="6"/>
      <c r="J129" s="96"/>
      <c r="K129" s="117"/>
      <c r="L129" s="117"/>
      <c r="M129" s="117"/>
    </row>
    <row r="130" spans="2:13">
      <c r="B130" s="7"/>
      <c r="C130" s="12">
        <v>72</v>
      </c>
      <c r="D130" s="3" t="s">
        <v>112</v>
      </c>
      <c r="E130" s="13">
        <v>21720</v>
      </c>
      <c r="F130" s="13">
        <v>30601</v>
      </c>
      <c r="G130" s="13">
        <v>12400</v>
      </c>
      <c r="H130" s="115">
        <v>17304</v>
      </c>
      <c r="I130" s="8">
        <v>26000</v>
      </c>
      <c r="J130" s="95">
        <v>33300</v>
      </c>
      <c r="K130" s="115">
        <v>30500</v>
      </c>
      <c r="L130" s="115">
        <v>30500</v>
      </c>
      <c r="M130" s="115">
        <v>30500</v>
      </c>
    </row>
    <row r="131" spans="2:13">
      <c r="B131" s="7"/>
      <c r="C131" s="7"/>
      <c r="D131" s="3" t="s">
        <v>4</v>
      </c>
      <c r="E131" s="13">
        <v>68825</v>
      </c>
      <c r="F131" s="13">
        <v>56990</v>
      </c>
      <c r="G131" s="13">
        <v>57605</v>
      </c>
      <c r="H131" s="117">
        <f>SUM(H128:H130)</f>
        <v>64309</v>
      </c>
      <c r="I131" s="6">
        <v>74814</v>
      </c>
      <c r="J131" s="96">
        <v>85327</v>
      </c>
      <c r="K131" s="117">
        <f>K130+K128</f>
        <v>88178</v>
      </c>
      <c r="L131" s="117">
        <f t="shared" ref="L131:M131" si="18">L130+L128</f>
        <v>88178</v>
      </c>
      <c r="M131" s="117">
        <f t="shared" si="18"/>
        <v>88178</v>
      </c>
    </row>
    <row r="132" spans="2:13">
      <c r="B132" s="7"/>
      <c r="C132" s="7"/>
      <c r="D132" s="3"/>
      <c r="E132" s="3"/>
      <c r="F132" s="3"/>
      <c r="G132" s="3"/>
      <c r="H132" s="114"/>
      <c r="I132" s="3"/>
      <c r="J132" s="127"/>
      <c r="K132" s="77"/>
      <c r="L132" s="3"/>
      <c r="M132" s="3"/>
    </row>
    <row r="133" spans="2:13">
      <c r="B133" s="3"/>
      <c r="C133" s="3"/>
      <c r="D133" s="3"/>
      <c r="E133" s="51"/>
      <c r="F133" s="51"/>
      <c r="G133" s="3"/>
      <c r="H133" s="114"/>
      <c r="I133" s="3"/>
      <c r="J133" s="138"/>
      <c r="K133" s="82"/>
      <c r="L133" s="53"/>
      <c r="M133" s="53"/>
    </row>
    <row r="134" spans="2:13">
      <c r="B134" s="7" t="s">
        <v>115</v>
      </c>
      <c r="C134" s="7">
        <v>10123</v>
      </c>
      <c r="D134" s="3" t="s">
        <v>116</v>
      </c>
      <c r="E134" s="50">
        <v>9084</v>
      </c>
      <c r="F134" s="50">
        <v>762</v>
      </c>
      <c r="G134" s="53"/>
      <c r="H134" s="119"/>
      <c r="I134" s="53"/>
      <c r="J134" s="139"/>
      <c r="K134" s="83"/>
      <c r="L134" s="50"/>
      <c r="M134" s="50"/>
    </row>
    <row r="135" spans="2:13">
      <c r="B135" s="3" t="s">
        <v>202</v>
      </c>
      <c r="C135" s="3"/>
      <c r="D135" s="3" t="s">
        <v>117</v>
      </c>
      <c r="E135" s="50">
        <v>2617</v>
      </c>
      <c r="F135" s="50">
        <v>230</v>
      </c>
      <c r="G135" s="50">
        <v>20</v>
      </c>
      <c r="H135" s="120">
        <v>5.51</v>
      </c>
      <c r="I135" s="50"/>
      <c r="J135" s="140"/>
      <c r="K135" s="83"/>
      <c r="L135" s="50"/>
      <c r="M135" s="50"/>
    </row>
    <row r="136" spans="2:13">
      <c r="B136" s="3"/>
      <c r="C136" s="3"/>
      <c r="D136" s="3" t="s">
        <v>118</v>
      </c>
      <c r="E136" s="50">
        <v>745</v>
      </c>
      <c r="F136" s="50">
        <v>29</v>
      </c>
      <c r="G136" s="50">
        <v>60</v>
      </c>
      <c r="H136" s="120">
        <v>20</v>
      </c>
      <c r="I136" s="50"/>
      <c r="J136" s="140"/>
      <c r="K136" s="83"/>
      <c r="L136" s="50"/>
      <c r="M136" s="50"/>
    </row>
    <row r="137" spans="2:13">
      <c r="B137" s="3"/>
      <c r="C137" s="3"/>
      <c r="D137" s="3" t="s">
        <v>84</v>
      </c>
      <c r="E137" s="50">
        <v>281</v>
      </c>
      <c r="F137" s="50"/>
      <c r="G137" s="50">
        <v>300</v>
      </c>
      <c r="H137" s="120">
        <v>90</v>
      </c>
      <c r="I137" s="8">
        <v>350</v>
      </c>
      <c r="J137" s="95">
        <v>100</v>
      </c>
      <c r="K137" s="95">
        <v>350</v>
      </c>
      <c r="L137" s="95">
        <v>350</v>
      </c>
      <c r="M137" s="95">
        <v>350</v>
      </c>
    </row>
    <row r="138" spans="2:13">
      <c r="B138" s="3"/>
      <c r="C138" s="3"/>
      <c r="D138" s="3" t="s">
        <v>4</v>
      </c>
      <c r="E138" s="50">
        <v>12727</v>
      </c>
      <c r="F138" s="50">
        <v>1021</v>
      </c>
      <c r="G138" s="50">
        <v>380</v>
      </c>
      <c r="H138" s="121">
        <v>116</v>
      </c>
      <c r="I138" s="6">
        <v>350</v>
      </c>
      <c r="J138" s="96">
        <f>J137</f>
        <v>100</v>
      </c>
      <c r="K138" s="96">
        <v>350</v>
      </c>
      <c r="L138" s="96">
        <v>350</v>
      </c>
      <c r="M138" s="96">
        <v>350</v>
      </c>
    </row>
    <row r="139" spans="2:13">
      <c r="B139" s="3"/>
      <c r="C139" s="3"/>
      <c r="D139" s="3"/>
      <c r="E139" s="50"/>
      <c r="F139" s="50"/>
      <c r="G139" s="50"/>
      <c r="H139" s="122"/>
      <c r="I139" s="50"/>
      <c r="J139" s="141"/>
      <c r="K139" s="83"/>
      <c r="L139" s="50"/>
      <c r="M139" s="50"/>
    </row>
    <row r="140" spans="2:13">
      <c r="B140" s="3"/>
      <c r="C140" s="3"/>
      <c r="D140" s="3"/>
      <c r="E140" s="50"/>
      <c r="F140" s="3"/>
      <c r="G140" s="3"/>
      <c r="H140" s="114"/>
      <c r="I140" s="3"/>
      <c r="J140" s="100"/>
      <c r="K140" s="76"/>
      <c r="L140" s="13"/>
      <c r="M140" s="13"/>
    </row>
    <row r="141" spans="2:13">
      <c r="B141" s="7" t="s">
        <v>119</v>
      </c>
      <c r="C141" s="7">
        <v>1020</v>
      </c>
      <c r="D141" s="3" t="s">
        <v>97</v>
      </c>
      <c r="E141" s="13">
        <v>1017</v>
      </c>
      <c r="F141" s="13">
        <v>1638</v>
      </c>
      <c r="G141" s="13">
        <v>150</v>
      </c>
      <c r="H141" s="115">
        <v>8</v>
      </c>
      <c r="I141" s="13"/>
      <c r="J141" s="95">
        <v>20</v>
      </c>
      <c r="K141" s="95">
        <v>1800</v>
      </c>
      <c r="L141" s="95">
        <v>1800</v>
      </c>
      <c r="M141" s="95">
        <v>1800</v>
      </c>
    </row>
    <row r="142" spans="2:13">
      <c r="B142" s="7" t="s">
        <v>120</v>
      </c>
      <c r="C142" s="3"/>
      <c r="D142" s="3" t="s">
        <v>84</v>
      </c>
      <c r="E142" s="3">
        <v>166</v>
      </c>
      <c r="F142" s="3">
        <v>100</v>
      </c>
      <c r="G142" s="13">
        <v>1200</v>
      </c>
      <c r="H142" s="115">
        <v>1467</v>
      </c>
      <c r="I142" s="13"/>
      <c r="J142" s="95">
        <v>1800</v>
      </c>
      <c r="K142" s="128"/>
      <c r="L142" s="128"/>
      <c r="M142" s="128"/>
    </row>
    <row r="143" spans="2:13">
      <c r="B143" s="7"/>
      <c r="C143" s="3"/>
      <c r="D143" s="3" t="s">
        <v>4</v>
      </c>
      <c r="E143" s="13">
        <v>1183</v>
      </c>
      <c r="F143" s="13">
        <v>1738</v>
      </c>
      <c r="G143" s="13">
        <v>1300</v>
      </c>
      <c r="H143" s="117">
        <v>1475</v>
      </c>
      <c r="I143" s="6">
        <v>1625</v>
      </c>
      <c r="J143" s="96">
        <v>1820</v>
      </c>
      <c r="K143" s="96">
        <f>K141</f>
        <v>1800</v>
      </c>
      <c r="L143" s="96">
        <f t="shared" ref="L143:M143" si="19">L141</f>
        <v>1800</v>
      </c>
      <c r="M143" s="96">
        <f t="shared" si="19"/>
        <v>1800</v>
      </c>
    </row>
    <row r="144" spans="2:13">
      <c r="B144" s="3"/>
      <c r="C144" s="3"/>
      <c r="D144" s="3"/>
      <c r="E144" s="51"/>
      <c r="F144" s="3"/>
      <c r="G144" s="3"/>
      <c r="H144" s="111"/>
      <c r="I144" s="13"/>
      <c r="J144" s="95"/>
      <c r="K144" s="77"/>
      <c r="L144" s="3"/>
      <c r="M144" s="3"/>
    </row>
    <row r="145" spans="2:13">
      <c r="B145" s="3"/>
      <c r="C145" s="3"/>
      <c r="D145" s="3"/>
      <c r="E145" s="51"/>
      <c r="F145" s="3"/>
      <c r="G145" s="3"/>
      <c r="H145" s="114"/>
      <c r="I145" s="3"/>
      <c r="J145" s="100"/>
      <c r="K145" s="77"/>
      <c r="L145" s="3"/>
      <c r="M145" s="3"/>
    </row>
    <row r="146" spans="2:13">
      <c r="B146" s="7" t="s">
        <v>121</v>
      </c>
      <c r="C146" s="7">
        <v>1040</v>
      </c>
      <c r="D146" s="3" t="s">
        <v>97</v>
      </c>
      <c r="E146" s="3">
        <v>75</v>
      </c>
      <c r="F146" s="3"/>
      <c r="G146" s="3">
        <v>150</v>
      </c>
      <c r="H146" s="116">
        <v>93</v>
      </c>
      <c r="I146" s="3"/>
      <c r="J146" s="100"/>
      <c r="K146" s="95">
        <v>180</v>
      </c>
      <c r="L146" s="95">
        <v>180</v>
      </c>
      <c r="M146" s="95">
        <v>180</v>
      </c>
    </row>
    <row r="147" spans="2:13">
      <c r="B147" s="7" t="s">
        <v>122</v>
      </c>
      <c r="C147" s="3"/>
      <c r="D147" s="3" t="s">
        <v>84</v>
      </c>
      <c r="E147" s="13">
        <v>2672</v>
      </c>
      <c r="F147" s="13">
        <v>1155</v>
      </c>
      <c r="G147" s="13">
        <v>14850</v>
      </c>
      <c r="H147" s="115">
        <v>2145</v>
      </c>
      <c r="I147" s="4">
        <v>1815</v>
      </c>
      <c r="J147" s="95">
        <v>1980</v>
      </c>
      <c r="K147" s="95">
        <v>1650</v>
      </c>
      <c r="L147" s="95">
        <v>1650</v>
      </c>
      <c r="M147" s="95">
        <v>1650</v>
      </c>
    </row>
    <row r="148" spans="2:13">
      <c r="B148" s="7"/>
      <c r="C148" s="3"/>
      <c r="D148" s="3" t="s">
        <v>4</v>
      </c>
      <c r="E148" s="13">
        <v>2747</v>
      </c>
      <c r="F148" s="13">
        <v>1155</v>
      </c>
      <c r="G148" s="13">
        <v>15000</v>
      </c>
      <c r="H148" s="117">
        <v>2238</v>
      </c>
      <c r="I148" s="6">
        <v>1815</v>
      </c>
      <c r="J148" s="96">
        <f>J147</f>
        <v>1980</v>
      </c>
      <c r="K148" s="96">
        <f>K147+K146</f>
        <v>1830</v>
      </c>
      <c r="L148" s="96">
        <f t="shared" ref="L148:M148" si="20">L147+L146</f>
        <v>1830</v>
      </c>
      <c r="M148" s="96">
        <f t="shared" si="20"/>
        <v>1830</v>
      </c>
    </row>
    <row r="149" spans="2:13">
      <c r="B149" s="7"/>
      <c r="C149" s="3"/>
      <c r="D149" s="3"/>
      <c r="E149" s="13"/>
      <c r="F149" s="13"/>
      <c r="G149" s="13"/>
      <c r="H149" s="111"/>
      <c r="I149" s="13"/>
      <c r="J149" s="128"/>
      <c r="K149" s="76"/>
      <c r="L149" s="13"/>
      <c r="M149" s="13"/>
    </row>
    <row r="150" spans="2:13">
      <c r="B150" s="7"/>
      <c r="C150" s="3"/>
      <c r="D150" s="3"/>
      <c r="E150" s="13"/>
      <c r="F150" s="13"/>
      <c r="G150" s="13"/>
      <c r="H150" s="111"/>
      <c r="I150" s="13"/>
      <c r="J150" s="128"/>
      <c r="K150" s="76"/>
      <c r="L150" s="13"/>
      <c r="M150" s="13"/>
    </row>
    <row r="151" spans="2:13">
      <c r="B151" s="7" t="s">
        <v>123</v>
      </c>
      <c r="C151" s="7">
        <v>1070</v>
      </c>
      <c r="D151" s="3" t="s">
        <v>124</v>
      </c>
      <c r="E151" s="13">
        <v>254</v>
      </c>
      <c r="F151" s="13"/>
      <c r="G151" s="13"/>
      <c r="H151" s="111"/>
      <c r="I151" s="13"/>
      <c r="J151" s="128"/>
      <c r="K151" s="76"/>
      <c r="L151" s="13"/>
      <c r="M151" s="13"/>
    </row>
    <row r="152" spans="2:13">
      <c r="B152" s="7" t="s">
        <v>125</v>
      </c>
      <c r="C152" s="7"/>
      <c r="D152" s="3" t="s">
        <v>3</v>
      </c>
      <c r="E152" s="13">
        <v>254</v>
      </c>
      <c r="F152" s="13"/>
      <c r="G152" s="13"/>
      <c r="H152" s="115">
        <v>0</v>
      </c>
      <c r="I152" s="4">
        <v>0</v>
      </c>
      <c r="J152" s="95"/>
      <c r="K152" s="95">
        <v>0</v>
      </c>
      <c r="L152" s="4">
        <v>0</v>
      </c>
      <c r="M152" s="4">
        <v>0</v>
      </c>
    </row>
    <row r="153" spans="2:13">
      <c r="B153" s="7"/>
      <c r="C153" s="7"/>
      <c r="D153" s="3"/>
      <c r="E153" s="13"/>
      <c r="F153" s="13"/>
      <c r="G153" s="13"/>
      <c r="H153" s="111"/>
      <c r="I153" s="13"/>
      <c r="J153" s="128"/>
      <c r="K153" s="77"/>
      <c r="L153" s="3"/>
      <c r="M153" s="3"/>
    </row>
    <row r="154" spans="2:13">
      <c r="B154" s="7"/>
      <c r="C154" s="3"/>
      <c r="D154" s="3"/>
      <c r="E154" s="3"/>
      <c r="F154" s="3"/>
      <c r="G154" s="3"/>
      <c r="H154" s="114"/>
      <c r="I154" s="3"/>
      <c r="J154" s="127"/>
      <c r="K154" s="76"/>
      <c r="L154" s="13"/>
      <c r="M154" s="13"/>
    </row>
    <row r="155" spans="2:13">
      <c r="B155" s="7" t="s">
        <v>5</v>
      </c>
      <c r="C155" s="3">
        <v>320</v>
      </c>
      <c r="D155" s="3" t="s">
        <v>126</v>
      </c>
      <c r="E155" s="13">
        <v>3000</v>
      </c>
      <c r="F155" s="13">
        <v>3000</v>
      </c>
      <c r="G155" s="13">
        <v>3000</v>
      </c>
      <c r="H155" s="111">
        <v>3000</v>
      </c>
      <c r="I155" s="13"/>
      <c r="J155" s="128"/>
      <c r="K155" s="76"/>
      <c r="L155" s="13"/>
      <c r="M155" s="13"/>
    </row>
    <row r="156" spans="2:13">
      <c r="B156" s="7"/>
      <c r="C156" s="3"/>
      <c r="D156" s="3" t="s">
        <v>4</v>
      </c>
      <c r="E156" s="13">
        <v>3000</v>
      </c>
      <c r="F156" s="13">
        <v>3000</v>
      </c>
      <c r="G156" s="13">
        <v>3000</v>
      </c>
      <c r="H156" s="111">
        <v>3000</v>
      </c>
      <c r="I156" s="13"/>
      <c r="J156" s="128"/>
      <c r="K156" s="77"/>
      <c r="L156" s="3"/>
      <c r="M156" s="3"/>
    </row>
    <row r="157" spans="2:13">
      <c r="B157" s="7"/>
      <c r="C157" s="3"/>
      <c r="D157" s="3"/>
      <c r="E157" s="3"/>
      <c r="F157" s="13"/>
      <c r="G157" s="3"/>
      <c r="H157" s="114"/>
      <c r="I157" s="3"/>
      <c r="J157" s="127"/>
      <c r="K157" s="77"/>
      <c r="L157" s="3"/>
      <c r="M157" s="3"/>
    </row>
    <row r="158" spans="2:13">
      <c r="B158" s="7"/>
      <c r="C158" s="3"/>
      <c r="D158" s="3"/>
      <c r="E158" s="3"/>
      <c r="F158" s="13"/>
      <c r="G158" s="3"/>
      <c r="H158" s="114"/>
      <c r="I158" s="3"/>
      <c r="J158" s="127"/>
      <c r="K158" s="77"/>
      <c r="L158" s="3"/>
      <c r="M158" s="3"/>
    </row>
    <row r="159" spans="2:13">
      <c r="B159" s="7" t="s">
        <v>127</v>
      </c>
      <c r="C159" s="3">
        <v>111</v>
      </c>
      <c r="D159" s="3" t="s">
        <v>128</v>
      </c>
      <c r="E159" s="3">
        <v>500</v>
      </c>
      <c r="F159" s="13"/>
      <c r="G159" s="3"/>
      <c r="H159" s="114"/>
      <c r="I159" s="3"/>
      <c r="J159" s="127"/>
      <c r="K159" s="77"/>
      <c r="L159" s="3"/>
      <c r="M159" s="3"/>
    </row>
    <row r="160" spans="2:13">
      <c r="B160" s="7"/>
      <c r="C160" s="3"/>
      <c r="D160" s="3" t="s">
        <v>3</v>
      </c>
      <c r="E160" s="3">
        <v>500</v>
      </c>
      <c r="F160" s="13"/>
      <c r="G160" s="3"/>
      <c r="H160" s="114"/>
      <c r="I160" s="3"/>
      <c r="J160" s="127"/>
      <c r="K160" s="77"/>
      <c r="L160" s="3"/>
      <c r="M160" s="3"/>
    </row>
    <row r="161" spans="2:15">
      <c r="B161" s="7"/>
      <c r="C161" s="3"/>
      <c r="D161" s="3"/>
      <c r="E161" s="3"/>
      <c r="F161" s="13"/>
      <c r="G161" s="3"/>
      <c r="H161" s="114"/>
      <c r="I161" s="3"/>
      <c r="J161" s="127"/>
      <c r="K161" s="77"/>
      <c r="L161" s="3"/>
      <c r="M161" s="3"/>
    </row>
    <row r="162" spans="2:15">
      <c r="B162" s="7" t="s">
        <v>127</v>
      </c>
      <c r="C162" s="3">
        <v>111</v>
      </c>
      <c r="D162" s="3" t="s">
        <v>126</v>
      </c>
      <c r="E162" s="3">
        <v>100</v>
      </c>
      <c r="F162" s="13"/>
      <c r="G162" s="3"/>
      <c r="H162" s="114"/>
      <c r="I162" s="3"/>
      <c r="J162" s="127"/>
      <c r="K162" s="77"/>
      <c r="L162" s="3"/>
      <c r="M162" s="3"/>
    </row>
    <row r="163" spans="2:15">
      <c r="B163" s="7"/>
      <c r="C163" s="3"/>
      <c r="D163" s="3" t="s">
        <v>3</v>
      </c>
      <c r="E163" s="3">
        <v>100</v>
      </c>
      <c r="F163" s="13"/>
      <c r="G163" s="3"/>
      <c r="H163" s="114"/>
      <c r="I163" s="3"/>
      <c r="J163" s="127"/>
      <c r="K163" s="77"/>
      <c r="L163" s="3"/>
      <c r="M163" s="3"/>
    </row>
    <row r="164" spans="2:15">
      <c r="B164" s="7"/>
      <c r="C164" s="3"/>
      <c r="D164" s="3"/>
      <c r="E164" s="3"/>
      <c r="F164" s="13"/>
      <c r="G164" s="3"/>
      <c r="H164" s="114"/>
      <c r="I164" s="3"/>
      <c r="J164" s="127"/>
      <c r="K164" s="77"/>
      <c r="L164" s="3"/>
      <c r="M164" s="3"/>
    </row>
    <row r="165" spans="2:15">
      <c r="B165" s="7" t="s">
        <v>129</v>
      </c>
      <c r="C165" s="3">
        <v>740</v>
      </c>
      <c r="D165" s="3">
        <v>630</v>
      </c>
      <c r="E165" s="3"/>
      <c r="F165" s="13"/>
      <c r="G165" s="3"/>
      <c r="H165" s="117">
        <v>25490</v>
      </c>
      <c r="I165" s="3"/>
      <c r="J165" s="127"/>
      <c r="K165" s="77"/>
      <c r="L165" s="3"/>
      <c r="M165" s="3"/>
    </row>
    <row r="166" spans="2:15">
      <c r="B166" s="7" t="s">
        <v>199</v>
      </c>
      <c r="C166" s="3"/>
      <c r="D166" s="3"/>
      <c r="E166" s="3"/>
      <c r="F166" s="13"/>
      <c r="G166" s="3"/>
      <c r="H166" s="117">
        <v>1882.82</v>
      </c>
      <c r="I166" s="3"/>
      <c r="J166" s="127"/>
      <c r="K166" s="77"/>
      <c r="L166" s="3"/>
      <c r="M166" s="3"/>
    </row>
    <row r="167" spans="2:15">
      <c r="B167" s="7" t="s">
        <v>130</v>
      </c>
      <c r="C167" s="3"/>
      <c r="D167" s="3"/>
      <c r="E167" s="3"/>
      <c r="F167" s="13"/>
      <c r="G167" s="3"/>
      <c r="H167" s="117">
        <v>3937.01</v>
      </c>
      <c r="I167" s="3"/>
      <c r="J167" s="127"/>
      <c r="K167" s="77"/>
      <c r="L167" s="3"/>
      <c r="M167" s="3"/>
    </row>
    <row r="168" spans="2:15">
      <c r="B168" s="7" t="s">
        <v>198</v>
      </c>
      <c r="C168" s="3"/>
      <c r="D168" s="3"/>
      <c r="E168" s="3"/>
      <c r="F168" s="13"/>
      <c r="G168" s="3"/>
      <c r="H168" s="117">
        <v>1351</v>
      </c>
      <c r="I168" s="3"/>
      <c r="J168" s="127"/>
      <c r="K168" s="77"/>
      <c r="L168" s="3"/>
      <c r="M168" s="3"/>
    </row>
    <row r="169" spans="2:15">
      <c r="B169" s="7" t="s">
        <v>187</v>
      </c>
      <c r="C169" s="3"/>
      <c r="D169" s="3"/>
      <c r="E169" s="3"/>
      <c r="F169" s="13"/>
      <c r="G169" s="3"/>
      <c r="H169" s="117">
        <v>1300</v>
      </c>
      <c r="I169" s="3"/>
      <c r="J169" s="127"/>
      <c r="K169" s="77"/>
      <c r="L169" s="3"/>
      <c r="M169" s="3"/>
    </row>
    <row r="170" spans="2:15">
      <c r="B170" s="3" t="s">
        <v>204</v>
      </c>
      <c r="C170" s="3"/>
      <c r="D170" s="3"/>
      <c r="E170" s="3"/>
      <c r="F170" s="3"/>
      <c r="G170" s="3"/>
      <c r="H170" s="114"/>
      <c r="I170" s="3"/>
      <c r="J170" s="127"/>
      <c r="K170" s="79"/>
      <c r="L170" s="32"/>
      <c r="M170" s="32"/>
    </row>
    <row r="171" spans="2:15">
      <c r="B171" s="3" t="s">
        <v>131</v>
      </c>
      <c r="C171" s="3"/>
      <c r="D171" s="3"/>
      <c r="E171" s="32">
        <v>289240</v>
      </c>
      <c r="F171" s="32">
        <v>350852</v>
      </c>
      <c r="G171" s="32">
        <v>343364</v>
      </c>
      <c r="H171" s="117">
        <f>H19+H24+H31+H36+H41+H45+H51+H56+H61+H65+H68+H73+H78+H82+H88+H102+H138+H143+H148+H156+H165+H167+H169+H168+H166</f>
        <v>384073.92</v>
      </c>
      <c r="I171" s="6">
        <v>324906</v>
      </c>
      <c r="J171" s="96">
        <f>J8+J11+J19+J24+J36+J31+J41+J45+J51+J56+J61+J65+J73+J78+J88+J82+J102+J138+J143+J148+J152+J156</f>
        <v>433911.23</v>
      </c>
      <c r="K171" s="96">
        <f>K19+K24+K31+K36+K41+K45+K51+K56+K61+K65+K73+K78+K82+K88+K95+K102+K119+K128+K138+K143+K148</f>
        <v>552464</v>
      </c>
      <c r="L171" s="96">
        <f t="shared" ref="L171:M171" si="21">L19+L24+L31+L36+L41+L45+L51+L56+L61+L65+L73+L78+L82+L88+L95+L102+L119+L128+L138+L143+L148</f>
        <v>552464</v>
      </c>
      <c r="M171" s="96">
        <f t="shared" si="21"/>
        <v>552464</v>
      </c>
    </row>
    <row r="172" spans="2:15">
      <c r="B172" s="3" t="s">
        <v>132</v>
      </c>
      <c r="C172" s="3"/>
      <c r="D172" s="3"/>
      <c r="E172" s="32">
        <v>638540</v>
      </c>
      <c r="F172" s="32">
        <v>653287</v>
      </c>
      <c r="G172" s="32">
        <v>650680</v>
      </c>
      <c r="H172" s="117">
        <f>H98+H110+H12+H131+H121</f>
        <v>724642</v>
      </c>
      <c r="I172" s="6">
        <v>662155</v>
      </c>
      <c r="J172" s="96">
        <f>J131+J121+J110+J98</f>
        <v>702542</v>
      </c>
      <c r="K172" s="96">
        <f>K130+K120+K110+K96</f>
        <v>586900</v>
      </c>
      <c r="L172" s="96">
        <f t="shared" ref="L172:M172" si="22">L130+L120+L110+L96</f>
        <v>586900</v>
      </c>
      <c r="M172" s="96">
        <f t="shared" si="22"/>
        <v>586900</v>
      </c>
      <c r="O172" s="125"/>
    </row>
    <row r="173" spans="2:15">
      <c r="B173" s="3"/>
      <c r="C173" s="3"/>
      <c r="D173" s="3"/>
      <c r="E173" s="13"/>
      <c r="F173" s="13"/>
      <c r="G173" s="13"/>
      <c r="H173" s="111"/>
      <c r="I173" s="110"/>
      <c r="J173" s="128"/>
      <c r="K173" s="77"/>
      <c r="L173" s="3"/>
      <c r="M173" s="3"/>
    </row>
    <row r="174" spans="2:15">
      <c r="B174" s="3"/>
      <c r="C174" s="3"/>
      <c r="D174" s="3"/>
      <c r="E174" s="3"/>
      <c r="F174" s="3"/>
      <c r="G174" s="3"/>
      <c r="H174" s="114"/>
      <c r="I174" s="3"/>
      <c r="J174" s="127"/>
      <c r="K174" s="75"/>
      <c r="L174" s="32"/>
      <c r="M174" s="32"/>
    </row>
    <row r="175" spans="2:15">
      <c r="B175" s="7" t="s">
        <v>133</v>
      </c>
      <c r="C175" s="7"/>
      <c r="D175" s="7" t="s">
        <v>134</v>
      </c>
      <c r="E175" s="32">
        <v>927780</v>
      </c>
      <c r="F175" s="32">
        <v>1004139</v>
      </c>
      <c r="G175" s="32">
        <v>994044</v>
      </c>
      <c r="H175" s="117">
        <f>H172+H171</f>
        <v>1108715.92</v>
      </c>
      <c r="I175" s="6">
        <v>1095075</v>
      </c>
      <c r="J175" s="96">
        <f>J172+J171</f>
        <v>1136453.23</v>
      </c>
      <c r="K175" s="6">
        <f>K172+K171</f>
        <v>1139364</v>
      </c>
      <c r="L175" s="6">
        <f>L172+L171</f>
        <v>1139364</v>
      </c>
      <c r="M175" s="6">
        <f>M172+M171</f>
        <v>1139364</v>
      </c>
    </row>
    <row r="176" spans="2:15">
      <c r="B176" s="54"/>
      <c r="C176" s="54"/>
      <c r="D176" s="54"/>
      <c r="E176" s="55"/>
      <c r="F176" s="55"/>
      <c r="G176" s="55"/>
      <c r="H176" s="123"/>
      <c r="I176" s="55"/>
      <c r="J176" s="142"/>
      <c r="K176" s="105"/>
      <c r="L176" s="56"/>
      <c r="M176" s="56"/>
    </row>
    <row r="177" spans="11:15">
      <c r="K177" s="131"/>
      <c r="L177" s="131"/>
      <c r="O177" s="125"/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43"/>
  <sheetViews>
    <sheetView workbookViewId="0"/>
  </sheetViews>
  <sheetFormatPr defaultRowHeight="15"/>
  <cols>
    <col min="1" max="1" width="8.140625" bestFit="1" customWidth="1"/>
    <col min="2" max="2" width="13.42578125" customWidth="1"/>
    <col min="3" max="3" width="31.28515625" bestFit="1" customWidth="1"/>
    <col min="4" max="5" width="0" hidden="1" customWidth="1"/>
    <col min="6" max="6" width="9.28515625" hidden="1" customWidth="1"/>
    <col min="7" max="7" width="9.28515625" bestFit="1" customWidth="1"/>
    <col min="8" max="8" width="9.42578125" hidden="1" customWidth="1"/>
    <col min="9" max="9" width="11.85546875" style="94" bestFit="1" customWidth="1"/>
    <col min="10" max="10" width="9.42578125" bestFit="1" customWidth="1"/>
    <col min="11" max="11" width="9.42578125" style="94" customWidth="1"/>
    <col min="12" max="14" width="9.42578125" bestFit="1" customWidth="1"/>
  </cols>
  <sheetData>
    <row r="3" spans="1:14" ht="15.75" thickBot="1">
      <c r="A3" s="18" t="s">
        <v>75</v>
      </c>
      <c r="B3" s="18"/>
      <c r="C3" s="19" t="s">
        <v>17</v>
      </c>
      <c r="D3" s="57"/>
      <c r="E3" s="58"/>
      <c r="F3" s="18" t="s">
        <v>19</v>
      </c>
      <c r="G3" s="18" t="s">
        <v>20</v>
      </c>
      <c r="H3" s="18" t="s">
        <v>135</v>
      </c>
      <c r="I3" s="106" t="s">
        <v>175</v>
      </c>
      <c r="J3" s="18" t="s">
        <v>136</v>
      </c>
      <c r="K3" s="106" t="s">
        <v>173</v>
      </c>
      <c r="L3" s="18" t="s">
        <v>23</v>
      </c>
      <c r="M3" s="18" t="s">
        <v>137</v>
      </c>
      <c r="N3" s="18" t="s">
        <v>191</v>
      </c>
    </row>
    <row r="4" spans="1:14" ht="18.75">
      <c r="A4" s="27"/>
      <c r="B4" s="59" t="s">
        <v>138</v>
      </c>
      <c r="C4" s="29"/>
      <c r="D4" s="60"/>
      <c r="E4" s="31"/>
      <c r="F4" s="31"/>
      <c r="G4" s="31"/>
      <c r="H4" s="31"/>
      <c r="I4" s="92"/>
      <c r="J4" s="31"/>
      <c r="K4" s="133"/>
      <c r="L4" s="31"/>
      <c r="M4" s="31"/>
      <c r="N4" s="31"/>
    </row>
    <row r="5" spans="1:14">
      <c r="A5" s="12"/>
      <c r="B5" s="3"/>
      <c r="C5" s="3"/>
      <c r="D5" s="61"/>
      <c r="E5" s="13"/>
      <c r="F5" s="13"/>
      <c r="G5" s="13"/>
      <c r="H5" s="13"/>
      <c r="I5" s="87"/>
      <c r="J5" s="13"/>
      <c r="K5" s="128"/>
      <c r="L5" s="13"/>
      <c r="M5" s="13"/>
      <c r="N5" s="13"/>
    </row>
    <row r="6" spans="1:14">
      <c r="A6" s="12"/>
      <c r="B6" s="3">
        <v>322001</v>
      </c>
      <c r="C6" s="3" t="s">
        <v>139</v>
      </c>
      <c r="D6" s="61"/>
      <c r="E6" s="13"/>
      <c r="F6" s="13"/>
      <c r="G6" s="13">
        <v>5000</v>
      </c>
      <c r="H6" s="13"/>
      <c r="I6" s="87"/>
      <c r="J6" s="13"/>
      <c r="K6" s="128"/>
      <c r="L6" s="13"/>
      <c r="M6" s="13"/>
      <c r="N6" s="13"/>
    </row>
    <row r="7" spans="1:14">
      <c r="A7" s="12"/>
      <c r="B7" s="3">
        <v>231</v>
      </c>
      <c r="C7" s="3" t="s">
        <v>140</v>
      </c>
      <c r="D7" s="61"/>
      <c r="E7" s="13"/>
      <c r="F7" s="13"/>
      <c r="G7" s="4">
        <v>275000</v>
      </c>
      <c r="H7" s="4">
        <v>0</v>
      </c>
      <c r="I7" s="95">
        <v>0</v>
      </c>
      <c r="J7" s="4">
        <v>0</v>
      </c>
      <c r="K7" s="95">
        <v>0</v>
      </c>
      <c r="L7" s="4">
        <v>0</v>
      </c>
      <c r="M7" s="4">
        <v>0</v>
      </c>
      <c r="N7" s="4">
        <v>0</v>
      </c>
    </row>
    <row r="8" spans="1:14">
      <c r="A8" s="12"/>
      <c r="B8" s="3">
        <v>322006</v>
      </c>
      <c r="C8" s="3" t="s">
        <v>141</v>
      </c>
      <c r="D8" s="61"/>
      <c r="E8" s="13"/>
      <c r="F8" s="13"/>
      <c r="G8" s="4"/>
      <c r="H8" s="4"/>
      <c r="I8" s="95">
        <v>39774.85</v>
      </c>
      <c r="J8" s="4"/>
      <c r="K8" s="95"/>
      <c r="L8" s="4"/>
      <c r="M8" s="4"/>
      <c r="N8" s="4"/>
    </row>
    <row r="9" spans="1:14">
      <c r="A9" s="3"/>
      <c r="B9" s="3">
        <v>233001</v>
      </c>
      <c r="C9" s="3" t="s">
        <v>190</v>
      </c>
      <c r="D9" s="61"/>
      <c r="E9" s="5"/>
      <c r="F9" s="4">
        <v>3747</v>
      </c>
      <c r="G9" s="4"/>
      <c r="H9" s="5"/>
      <c r="I9" s="100">
        <v>495</v>
      </c>
      <c r="J9" s="3"/>
      <c r="K9" s="127"/>
      <c r="L9" s="3"/>
      <c r="M9" s="3"/>
      <c r="N9" s="3"/>
    </row>
    <row r="10" spans="1:14">
      <c r="A10" s="3"/>
      <c r="B10" s="3"/>
      <c r="C10" s="3" t="s">
        <v>3</v>
      </c>
      <c r="D10" s="61"/>
      <c r="E10" s="5"/>
      <c r="F10" s="6">
        <v>3747</v>
      </c>
      <c r="G10" s="6">
        <v>280000</v>
      </c>
      <c r="H10" s="6">
        <v>0</v>
      </c>
      <c r="I10" s="96">
        <f>I9+I8</f>
        <v>40269.85</v>
      </c>
      <c r="J10" s="5">
        <v>0</v>
      </c>
      <c r="K10" s="100">
        <v>0</v>
      </c>
      <c r="L10" s="5">
        <v>0</v>
      </c>
      <c r="M10" s="5">
        <v>0</v>
      </c>
      <c r="N10" s="5">
        <v>0</v>
      </c>
    </row>
    <row r="11" spans="1:14">
      <c r="A11" s="3"/>
      <c r="B11" s="3"/>
      <c r="C11" s="3"/>
      <c r="D11" s="61"/>
      <c r="E11" s="5"/>
      <c r="F11" s="8"/>
      <c r="G11" s="5"/>
      <c r="H11" s="5"/>
      <c r="I11" s="85"/>
      <c r="J11" s="5"/>
      <c r="K11" s="100"/>
      <c r="L11" s="5"/>
      <c r="M11" s="5"/>
      <c r="N11" s="5"/>
    </row>
    <row r="12" spans="1:14" ht="18.75">
      <c r="A12" s="7"/>
      <c r="B12" s="62" t="s">
        <v>142</v>
      </c>
      <c r="C12" s="14"/>
      <c r="D12" s="61"/>
      <c r="E12" s="13"/>
      <c r="F12" s="3"/>
      <c r="G12" s="3"/>
      <c r="H12" s="3"/>
      <c r="I12" s="86"/>
      <c r="J12" s="3"/>
      <c r="K12" s="127"/>
      <c r="L12" s="3"/>
      <c r="M12" s="3"/>
      <c r="N12" s="3"/>
    </row>
    <row r="13" spans="1:14" ht="18.75">
      <c r="A13" s="7"/>
      <c r="B13" s="62"/>
      <c r="C13" s="14"/>
      <c r="D13" s="61"/>
      <c r="E13" s="13"/>
      <c r="F13" s="3"/>
      <c r="G13" s="3"/>
      <c r="H13" s="3"/>
      <c r="I13" s="86"/>
      <c r="J13" s="3"/>
      <c r="K13" s="127"/>
      <c r="L13" s="3"/>
      <c r="M13" s="3"/>
      <c r="N13" s="3"/>
    </row>
    <row r="14" spans="1:14">
      <c r="A14" s="12">
        <v>510</v>
      </c>
      <c r="B14" s="12">
        <v>717002</v>
      </c>
      <c r="C14" s="3" t="s">
        <v>193</v>
      </c>
      <c r="D14" s="61"/>
      <c r="E14" s="13"/>
      <c r="F14" s="4"/>
      <c r="G14" s="4"/>
      <c r="H14" s="3"/>
      <c r="I14" s="95">
        <v>12816</v>
      </c>
      <c r="J14" s="3"/>
      <c r="K14" s="127"/>
      <c r="L14" s="3"/>
      <c r="M14" s="3"/>
      <c r="N14" s="3"/>
    </row>
    <row r="15" spans="1:14">
      <c r="A15" s="12">
        <v>510</v>
      </c>
      <c r="B15" s="12">
        <v>713004</v>
      </c>
      <c r="C15" s="3" t="s">
        <v>194</v>
      </c>
      <c r="D15" s="61"/>
      <c r="E15" s="13"/>
      <c r="F15" s="4"/>
      <c r="G15" s="4"/>
      <c r="H15" s="3"/>
      <c r="I15" s="95">
        <v>2136</v>
      </c>
      <c r="J15" s="3"/>
      <c r="K15" s="127"/>
      <c r="L15" s="3"/>
      <c r="M15" s="3"/>
      <c r="N15" s="3"/>
    </row>
    <row r="16" spans="1:14">
      <c r="A16" s="12">
        <v>8920</v>
      </c>
      <c r="B16" s="12">
        <v>717002</v>
      </c>
      <c r="C16" s="3" t="s">
        <v>197</v>
      </c>
      <c r="D16" s="61"/>
      <c r="E16" s="13"/>
      <c r="F16" s="4"/>
      <c r="G16" s="4"/>
      <c r="H16" s="3"/>
      <c r="I16" s="95">
        <v>3768</v>
      </c>
      <c r="J16" s="3"/>
      <c r="K16" s="127"/>
      <c r="L16" s="3"/>
      <c r="M16" s="3"/>
      <c r="N16" s="3"/>
    </row>
    <row r="17" spans="1:14">
      <c r="A17" s="12">
        <v>8920</v>
      </c>
      <c r="B17" s="12">
        <v>717002</v>
      </c>
      <c r="C17" s="3" t="s">
        <v>196</v>
      </c>
      <c r="D17" s="61"/>
      <c r="E17" s="13"/>
      <c r="F17" s="4"/>
      <c r="G17" s="4"/>
      <c r="H17" s="3"/>
      <c r="I17" s="95">
        <v>8933.7000000000007</v>
      </c>
      <c r="J17" s="3"/>
      <c r="K17" s="127"/>
      <c r="L17" s="3"/>
      <c r="M17" s="3"/>
      <c r="N17" s="3"/>
    </row>
    <row r="18" spans="1:14">
      <c r="A18" s="12">
        <v>830</v>
      </c>
      <c r="B18" s="12">
        <v>713006</v>
      </c>
      <c r="C18" s="3" t="s">
        <v>143</v>
      </c>
      <c r="D18" s="63"/>
      <c r="E18" s="4"/>
      <c r="F18" s="4"/>
      <c r="G18" s="3"/>
      <c r="H18" s="4">
        <v>2500</v>
      </c>
      <c r="I18" s="78"/>
      <c r="J18" s="4">
        <v>3500</v>
      </c>
      <c r="K18" s="95"/>
      <c r="L18" s="3"/>
      <c r="M18" s="4">
        <v>3500</v>
      </c>
      <c r="N18" s="3"/>
    </row>
    <row r="19" spans="1:14">
      <c r="A19" s="12">
        <v>451</v>
      </c>
      <c r="B19" s="12">
        <v>718005</v>
      </c>
      <c r="C19" s="12" t="s">
        <v>144</v>
      </c>
      <c r="D19" s="64"/>
      <c r="E19" s="4"/>
      <c r="F19" s="4">
        <v>8000</v>
      </c>
      <c r="G19" s="4"/>
      <c r="H19" s="4"/>
      <c r="I19" s="78"/>
      <c r="J19" s="4"/>
      <c r="K19" s="95"/>
      <c r="L19" s="4"/>
      <c r="M19" s="4"/>
      <c r="N19" s="4"/>
    </row>
    <row r="20" spans="1:14">
      <c r="A20" s="12">
        <v>9121</v>
      </c>
      <c r="B20" s="12">
        <v>713004</v>
      </c>
      <c r="C20" s="3" t="s">
        <v>145</v>
      </c>
      <c r="D20" s="64"/>
      <c r="E20" s="4"/>
      <c r="F20" s="4"/>
      <c r="G20" s="4">
        <v>75360</v>
      </c>
      <c r="H20" s="4"/>
      <c r="I20" s="78"/>
      <c r="J20" s="4"/>
      <c r="K20" s="95"/>
      <c r="L20" s="4"/>
      <c r="M20" s="4"/>
      <c r="N20" s="4"/>
    </row>
    <row r="21" spans="1:14">
      <c r="A21" s="12">
        <v>510</v>
      </c>
      <c r="B21" s="12">
        <v>713004</v>
      </c>
      <c r="C21" s="3" t="s">
        <v>180</v>
      </c>
      <c r="D21" s="64"/>
      <c r="E21" s="13"/>
      <c r="F21" s="4"/>
      <c r="G21" s="4">
        <v>9112</v>
      </c>
      <c r="H21" s="4">
        <v>4000</v>
      </c>
      <c r="I21" s="95">
        <v>2760</v>
      </c>
      <c r="J21" s="4"/>
      <c r="K21" s="95"/>
      <c r="L21" s="4"/>
      <c r="M21" s="4"/>
      <c r="N21" s="4"/>
    </row>
    <row r="22" spans="1:14">
      <c r="A22" s="12">
        <v>840</v>
      </c>
      <c r="B22" s="12">
        <v>717002</v>
      </c>
      <c r="C22" s="3" t="s">
        <v>146</v>
      </c>
      <c r="D22" s="64"/>
      <c r="E22" s="13"/>
      <c r="F22" s="4"/>
      <c r="G22" s="4"/>
      <c r="H22" s="4">
        <v>20000</v>
      </c>
      <c r="I22" s="95">
        <v>90513</v>
      </c>
      <c r="J22" s="4"/>
      <c r="K22" s="95"/>
      <c r="L22" s="4"/>
      <c r="M22" s="4"/>
      <c r="N22" s="4"/>
    </row>
    <row r="23" spans="1:14">
      <c r="A23" s="12">
        <v>840</v>
      </c>
      <c r="B23" s="12">
        <v>716</v>
      </c>
      <c r="C23" s="3" t="s">
        <v>186</v>
      </c>
      <c r="D23" s="64"/>
      <c r="E23" s="13"/>
      <c r="F23" s="4"/>
      <c r="G23" s="4"/>
      <c r="H23" s="4"/>
      <c r="I23" s="95">
        <f>248+472</f>
        <v>720</v>
      </c>
      <c r="J23" s="4"/>
      <c r="K23" s="95"/>
      <c r="L23" s="4"/>
      <c r="M23" s="4"/>
      <c r="N23" s="4"/>
    </row>
    <row r="24" spans="1:14">
      <c r="A24" s="12">
        <v>840</v>
      </c>
      <c r="B24" s="12">
        <v>717002</v>
      </c>
      <c r="C24" s="3" t="s">
        <v>147</v>
      </c>
      <c r="D24" s="64"/>
      <c r="E24" s="13"/>
      <c r="F24" s="4"/>
      <c r="G24" s="4"/>
      <c r="H24" s="4">
        <v>10000</v>
      </c>
      <c r="I24" s="78"/>
      <c r="J24" s="4"/>
      <c r="K24" s="95"/>
      <c r="L24" s="4"/>
      <c r="M24" s="4"/>
      <c r="N24" s="4">
        <v>14000</v>
      </c>
    </row>
    <row r="25" spans="1:14">
      <c r="A25" s="12">
        <v>111</v>
      </c>
      <c r="B25" s="12">
        <v>713005</v>
      </c>
      <c r="C25" s="3" t="s">
        <v>9</v>
      </c>
      <c r="D25" s="64"/>
      <c r="E25" s="13"/>
      <c r="F25" s="4"/>
      <c r="G25" s="4">
        <v>14591</v>
      </c>
      <c r="H25" s="4"/>
      <c r="I25" s="78"/>
      <c r="J25" s="4"/>
      <c r="K25" s="95"/>
      <c r="L25" s="4"/>
      <c r="M25" s="4"/>
      <c r="N25" s="4"/>
    </row>
    <row r="26" spans="1:14">
      <c r="A26" s="12">
        <v>111</v>
      </c>
      <c r="B26" s="12">
        <v>713004</v>
      </c>
      <c r="C26" s="3" t="s">
        <v>10</v>
      </c>
      <c r="D26" s="64"/>
      <c r="E26" s="13"/>
      <c r="F26" s="4"/>
      <c r="G26" s="4"/>
      <c r="H26" s="4"/>
      <c r="I26" s="78"/>
      <c r="J26" s="4"/>
      <c r="K26" s="95"/>
      <c r="L26" s="4"/>
      <c r="M26" s="4"/>
      <c r="N26" s="4"/>
    </row>
    <row r="27" spans="1:14">
      <c r="A27" s="12">
        <v>620</v>
      </c>
      <c r="B27" s="12">
        <v>716</v>
      </c>
      <c r="C27" s="3" t="s">
        <v>11</v>
      </c>
      <c r="D27" s="64"/>
      <c r="E27" s="13"/>
      <c r="F27" s="4"/>
      <c r="G27" s="4"/>
      <c r="H27" s="4">
        <v>7000</v>
      </c>
      <c r="I27" s="78"/>
      <c r="J27" s="4">
        <v>12000</v>
      </c>
      <c r="K27" s="95"/>
      <c r="L27" s="4">
        <v>4756</v>
      </c>
      <c r="M27" s="4"/>
      <c r="N27" s="4"/>
    </row>
    <row r="28" spans="1:14">
      <c r="A28" s="12">
        <v>451</v>
      </c>
      <c r="B28" s="12">
        <v>716</v>
      </c>
      <c r="C28" s="3" t="s">
        <v>12</v>
      </c>
      <c r="D28" s="64"/>
      <c r="E28" s="13"/>
      <c r="F28" s="4"/>
      <c r="G28" s="4"/>
      <c r="H28" s="4"/>
      <c r="I28" s="78"/>
      <c r="J28" s="4">
        <v>7000</v>
      </c>
      <c r="K28" s="95"/>
      <c r="L28" s="4"/>
      <c r="M28" s="4"/>
      <c r="N28" s="4"/>
    </row>
    <row r="29" spans="1:14">
      <c r="A29" s="12">
        <v>820</v>
      </c>
      <c r="B29" s="12">
        <v>713003</v>
      </c>
      <c r="C29" s="3" t="s">
        <v>206</v>
      </c>
      <c r="D29" s="64"/>
      <c r="E29" s="13"/>
      <c r="F29" s="4"/>
      <c r="G29" s="4"/>
      <c r="H29" s="4"/>
      <c r="I29" s="78"/>
      <c r="J29" s="4"/>
      <c r="K29" s="95"/>
      <c r="L29" s="4"/>
      <c r="M29" s="4">
        <v>14603</v>
      </c>
      <c r="N29" s="4"/>
    </row>
    <row r="30" spans="1:14">
      <c r="A30" s="12">
        <v>111</v>
      </c>
      <c r="B30" s="12">
        <v>716</v>
      </c>
      <c r="C30" s="3" t="s">
        <v>13</v>
      </c>
      <c r="D30" s="64"/>
      <c r="E30" s="13"/>
      <c r="F30" s="4"/>
      <c r="G30" s="4"/>
      <c r="H30" s="4">
        <v>8000</v>
      </c>
      <c r="I30" s="78"/>
      <c r="J30" s="4">
        <v>8214</v>
      </c>
      <c r="K30" s="95"/>
      <c r="L30" s="4">
        <v>4000</v>
      </c>
      <c r="M30" s="4"/>
      <c r="N30" s="4"/>
    </row>
    <row r="31" spans="1:14">
      <c r="A31" s="12">
        <v>810</v>
      </c>
      <c r="B31" s="12">
        <v>717</v>
      </c>
      <c r="C31" s="3" t="s">
        <v>205</v>
      </c>
      <c r="D31" s="64"/>
      <c r="E31" s="13"/>
      <c r="F31" s="4"/>
      <c r="G31" s="4"/>
      <c r="H31" s="4"/>
      <c r="I31" s="78"/>
      <c r="J31" s="4">
        <v>30000</v>
      </c>
      <c r="K31" s="95"/>
      <c r="L31" s="4">
        <v>10000</v>
      </c>
      <c r="M31" s="4">
        <v>5000</v>
      </c>
      <c r="N31" s="4"/>
    </row>
    <row r="32" spans="1:14">
      <c r="A32" s="12">
        <v>810</v>
      </c>
      <c r="B32" s="12">
        <v>717003</v>
      </c>
      <c r="C32" s="3" t="s">
        <v>192</v>
      </c>
      <c r="D32" s="64"/>
      <c r="E32" s="13"/>
      <c r="F32" s="4"/>
      <c r="G32" s="4"/>
      <c r="H32" s="4"/>
      <c r="I32" s="95">
        <v>4800</v>
      </c>
      <c r="J32" s="4"/>
      <c r="K32" s="95"/>
      <c r="L32" s="4"/>
      <c r="M32" s="4"/>
      <c r="N32" s="4">
        <v>14103</v>
      </c>
    </row>
    <row r="33" spans="1:14">
      <c r="A33" s="12">
        <v>320</v>
      </c>
      <c r="B33" s="12">
        <v>713005</v>
      </c>
      <c r="C33" s="3" t="s">
        <v>182</v>
      </c>
      <c r="D33" s="64"/>
      <c r="E33" s="13"/>
      <c r="F33" s="4"/>
      <c r="G33" s="4"/>
      <c r="H33" s="4"/>
      <c r="I33" s="78"/>
      <c r="J33" s="4"/>
      <c r="K33" s="95">
        <v>8400</v>
      </c>
      <c r="L33" s="4"/>
      <c r="M33" s="4"/>
      <c r="N33" s="4"/>
    </row>
    <row r="34" spans="1:14">
      <c r="A34" s="12">
        <v>320</v>
      </c>
      <c r="B34" s="12">
        <v>717002</v>
      </c>
      <c r="C34" s="3" t="s">
        <v>148</v>
      </c>
      <c r="D34" s="64"/>
      <c r="E34" s="13"/>
      <c r="F34" s="4"/>
      <c r="G34" s="4"/>
      <c r="H34" s="4"/>
      <c r="I34" s="78"/>
      <c r="J34" s="4"/>
      <c r="K34" s="95"/>
      <c r="L34" s="4">
        <v>15000</v>
      </c>
      <c r="M34" s="4">
        <v>5000</v>
      </c>
      <c r="N34" s="4"/>
    </row>
    <row r="35" spans="1:14">
      <c r="A35" s="12">
        <v>620</v>
      </c>
      <c r="B35" s="12">
        <v>713004</v>
      </c>
      <c r="C35" s="3" t="s">
        <v>183</v>
      </c>
      <c r="D35" s="64"/>
      <c r="E35" s="13"/>
      <c r="F35" s="4"/>
      <c r="G35" s="4"/>
      <c r="H35" s="4"/>
      <c r="I35" s="78"/>
      <c r="J35" s="4"/>
      <c r="K35" s="95">
        <v>2436</v>
      </c>
      <c r="L35" s="4"/>
      <c r="M35" s="4"/>
      <c r="N35" s="4"/>
    </row>
    <row r="36" spans="1:14">
      <c r="A36" s="12">
        <v>911</v>
      </c>
      <c r="B36" s="12">
        <v>718004</v>
      </c>
      <c r="C36" s="3" t="s">
        <v>149</v>
      </c>
      <c r="D36" s="64"/>
      <c r="E36" s="13"/>
      <c r="F36" s="4"/>
      <c r="G36" s="4">
        <v>6614</v>
      </c>
      <c r="H36" s="4"/>
      <c r="I36" s="78"/>
      <c r="J36" s="4"/>
      <c r="K36" s="95"/>
      <c r="L36" s="4"/>
      <c r="M36" s="4"/>
      <c r="N36" s="4"/>
    </row>
    <row r="37" spans="1:14">
      <c r="A37" s="12">
        <v>911</v>
      </c>
      <c r="B37" s="12">
        <v>713004</v>
      </c>
      <c r="C37" s="3" t="s">
        <v>150</v>
      </c>
      <c r="D37" s="64"/>
      <c r="E37" s="13"/>
      <c r="F37" s="4"/>
      <c r="G37" s="4">
        <v>8196</v>
      </c>
      <c r="H37" s="4"/>
      <c r="I37" s="78"/>
      <c r="J37" s="4"/>
      <c r="K37" s="95"/>
      <c r="L37" s="4"/>
      <c r="M37" s="4"/>
      <c r="N37" s="4"/>
    </row>
    <row r="38" spans="1:14">
      <c r="A38" s="12">
        <v>111</v>
      </c>
      <c r="B38" s="12">
        <v>714004</v>
      </c>
      <c r="C38" s="3" t="s">
        <v>10</v>
      </c>
      <c r="D38" s="64"/>
      <c r="E38" s="13"/>
      <c r="F38" s="4"/>
      <c r="G38" s="4">
        <v>2749</v>
      </c>
      <c r="H38" s="4"/>
      <c r="I38" s="78"/>
      <c r="J38" s="4"/>
      <c r="K38" s="95"/>
      <c r="L38" s="4"/>
      <c r="M38" s="4"/>
      <c r="N38" s="4"/>
    </row>
    <row r="39" spans="1:14">
      <c r="A39" s="12">
        <v>810</v>
      </c>
      <c r="B39" s="12">
        <v>712001</v>
      </c>
      <c r="C39" s="3" t="s">
        <v>178</v>
      </c>
      <c r="D39" s="64"/>
      <c r="E39" s="13"/>
      <c r="F39" s="4"/>
      <c r="G39" s="4"/>
      <c r="H39" s="4"/>
      <c r="I39" s="95">
        <v>4980</v>
      </c>
      <c r="J39" s="4"/>
      <c r="K39" s="95"/>
      <c r="L39" s="4"/>
      <c r="M39" s="4"/>
      <c r="N39" s="4"/>
    </row>
    <row r="40" spans="1:14">
      <c r="A40" s="12">
        <v>9121</v>
      </c>
      <c r="B40" s="12">
        <v>713004</v>
      </c>
      <c r="C40" s="3" t="s">
        <v>184</v>
      </c>
      <c r="D40" s="64"/>
      <c r="E40" s="13"/>
      <c r="F40" s="4"/>
      <c r="G40" s="4"/>
      <c r="H40" s="4"/>
      <c r="I40" s="84"/>
      <c r="J40" s="4"/>
      <c r="K40" s="95">
        <v>1797</v>
      </c>
      <c r="L40" s="4"/>
      <c r="M40" s="4"/>
      <c r="N40" s="4"/>
    </row>
    <row r="41" spans="1:14">
      <c r="A41" s="12">
        <v>9121</v>
      </c>
      <c r="B41" s="12">
        <v>713001</v>
      </c>
      <c r="C41" s="3" t="s">
        <v>151</v>
      </c>
      <c r="D41" s="64"/>
      <c r="E41" s="13"/>
      <c r="F41" s="4"/>
      <c r="G41" s="4"/>
      <c r="H41" s="4"/>
      <c r="I41" s="95">
        <f>39774.85+3168.23</f>
        <v>42943.08</v>
      </c>
      <c r="J41" s="4"/>
      <c r="K41" s="95"/>
      <c r="L41" s="4"/>
      <c r="M41" s="4"/>
      <c r="N41" s="4"/>
    </row>
    <row r="42" spans="1:14">
      <c r="A42" s="12">
        <v>9121</v>
      </c>
      <c r="B42" s="12">
        <v>713004</v>
      </c>
      <c r="C42" s="3" t="s">
        <v>195</v>
      </c>
      <c r="D42" s="64"/>
      <c r="E42" s="13"/>
      <c r="F42" s="4"/>
      <c r="G42" s="4"/>
      <c r="H42" s="4"/>
      <c r="I42" s="95">
        <v>4887.6000000000004</v>
      </c>
      <c r="J42" s="4"/>
      <c r="K42" s="95"/>
      <c r="L42" s="4"/>
      <c r="M42" s="4"/>
      <c r="N42" s="4"/>
    </row>
    <row r="43" spans="1:14">
      <c r="A43" s="12"/>
      <c r="B43" s="3"/>
      <c r="C43" s="3"/>
      <c r="D43" s="64"/>
      <c r="E43" s="6"/>
      <c r="F43" s="6">
        <v>8000</v>
      </c>
      <c r="G43" s="6">
        <v>116622</v>
      </c>
      <c r="H43" s="6">
        <v>56500</v>
      </c>
      <c r="I43" s="96">
        <f>I42+I41+I39+I32+I23+I22+I21+I17+I16+I15+I14</f>
        <v>179257.38</v>
      </c>
      <c r="J43" s="6">
        <v>60714</v>
      </c>
      <c r="K43" s="96">
        <f>K40+K35+K33</f>
        <v>12633</v>
      </c>
      <c r="L43" s="6">
        <f>L34+L31+L30+L29+L27+L18</f>
        <v>33756</v>
      </c>
      <c r="M43" s="6">
        <f>M34+M31+M30+M29+M27+M18</f>
        <v>28103</v>
      </c>
      <c r="N43" s="6">
        <f>N32+N24</f>
        <v>28103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6:O29"/>
  <sheetViews>
    <sheetView workbookViewId="0"/>
  </sheetViews>
  <sheetFormatPr defaultRowHeight="15"/>
  <cols>
    <col min="1" max="1" width="6.85546875" customWidth="1"/>
    <col min="2" max="2" width="8.7109375" customWidth="1"/>
    <col min="3" max="3" width="8.5703125" customWidth="1"/>
    <col min="4" max="4" width="23.28515625" customWidth="1"/>
    <col min="5" max="6" width="0" hidden="1" customWidth="1"/>
    <col min="7" max="7" width="11.85546875" hidden="1" customWidth="1"/>
    <col min="8" max="8" width="11.7109375" customWidth="1"/>
    <col min="9" max="9" width="11.85546875" hidden="1" customWidth="1"/>
    <col min="10" max="10" width="12.85546875" bestFit="1" customWidth="1"/>
    <col min="11" max="11" width="11.5703125" customWidth="1"/>
    <col min="12" max="12" width="11.85546875" bestFit="1" customWidth="1"/>
    <col min="13" max="15" width="11.85546875" style="74" bestFit="1" customWidth="1"/>
  </cols>
  <sheetData>
    <row r="6" spans="1:15" ht="15.75" thickBot="1">
      <c r="A6" s="18" t="s">
        <v>152</v>
      </c>
      <c r="B6" s="18" t="s">
        <v>16</v>
      </c>
      <c r="C6" s="18"/>
      <c r="D6" s="65" t="s">
        <v>17</v>
      </c>
      <c r="E6" s="18"/>
      <c r="F6" s="58"/>
      <c r="G6" s="18" t="s">
        <v>19</v>
      </c>
      <c r="H6" s="18" t="s">
        <v>20</v>
      </c>
      <c r="I6" s="18" t="s">
        <v>135</v>
      </c>
      <c r="J6" s="18" t="s">
        <v>179</v>
      </c>
      <c r="K6" s="18" t="s">
        <v>136</v>
      </c>
      <c r="L6" s="18" t="s">
        <v>173</v>
      </c>
      <c r="M6" s="106" t="s">
        <v>23</v>
      </c>
      <c r="N6" s="106" t="s">
        <v>137</v>
      </c>
      <c r="O6" s="106" t="s">
        <v>191</v>
      </c>
    </row>
    <row r="7" spans="1:15">
      <c r="A7" s="22"/>
      <c r="B7" s="22"/>
      <c r="C7" s="22"/>
      <c r="D7" s="66"/>
      <c r="E7" s="22"/>
      <c r="F7" s="67"/>
      <c r="G7" s="22"/>
      <c r="H7" s="22"/>
      <c r="I7" s="22"/>
      <c r="J7" s="22"/>
      <c r="K7" s="22"/>
      <c r="L7" s="22"/>
      <c r="M7" s="134"/>
      <c r="N7" s="134"/>
      <c r="O7" s="134"/>
    </row>
    <row r="8" spans="1:15" ht="18.75">
      <c r="A8" s="59" t="s">
        <v>153</v>
      </c>
      <c r="B8" s="59"/>
      <c r="C8" s="68"/>
      <c r="D8" s="68"/>
      <c r="E8" s="30"/>
      <c r="F8" s="31"/>
      <c r="G8" s="31"/>
      <c r="H8" s="31"/>
      <c r="I8" s="31"/>
      <c r="J8" s="31"/>
      <c r="K8" s="31"/>
      <c r="L8" s="31"/>
      <c r="M8" s="133"/>
      <c r="N8" s="133"/>
      <c r="O8" s="133"/>
    </row>
    <row r="9" spans="1:15" ht="15.75">
      <c r="A9" s="69"/>
      <c r="B9" s="27"/>
      <c r="C9" s="70"/>
      <c r="D9" s="29"/>
      <c r="E9" s="30"/>
      <c r="F9" s="31"/>
      <c r="G9" s="31"/>
      <c r="H9" s="31"/>
      <c r="I9" s="31"/>
      <c r="J9" s="31"/>
      <c r="K9" s="31"/>
      <c r="L9" s="31"/>
      <c r="M9" s="133"/>
      <c r="N9" s="133"/>
      <c r="O9" s="133"/>
    </row>
    <row r="10" spans="1:15">
      <c r="A10" s="27"/>
      <c r="B10" s="28"/>
      <c r="C10" s="28"/>
      <c r="D10" s="29"/>
      <c r="E10" s="30"/>
      <c r="F10" s="31"/>
      <c r="G10" s="31"/>
      <c r="H10" s="31"/>
      <c r="I10" s="31"/>
      <c r="J10" s="31"/>
      <c r="K10" s="31"/>
      <c r="L10" s="31"/>
      <c r="M10" s="133"/>
      <c r="N10" s="133"/>
      <c r="O10" s="133"/>
    </row>
    <row r="11" spans="1:15">
      <c r="A11" s="5" t="s">
        <v>189</v>
      </c>
      <c r="B11" s="3">
        <v>453</v>
      </c>
      <c r="C11" s="3"/>
      <c r="D11" s="3" t="s">
        <v>154</v>
      </c>
      <c r="E11" s="34"/>
      <c r="F11" s="4"/>
      <c r="G11" s="37">
        <v>34746</v>
      </c>
      <c r="H11" s="37">
        <v>3045</v>
      </c>
      <c r="I11" s="37"/>
      <c r="J11" s="37">
        <v>39766</v>
      </c>
      <c r="K11" s="37"/>
      <c r="L11" s="37">
        <v>32828</v>
      </c>
      <c r="M11" s="98"/>
      <c r="N11" s="98"/>
      <c r="O11" s="98"/>
    </row>
    <row r="12" spans="1:15">
      <c r="A12" s="5">
        <v>46</v>
      </c>
      <c r="B12" s="3">
        <v>454002</v>
      </c>
      <c r="C12" s="3"/>
      <c r="D12" s="3" t="s">
        <v>181</v>
      </c>
      <c r="E12" s="34"/>
      <c r="F12" s="4"/>
      <c r="G12" s="37"/>
      <c r="H12" s="37"/>
      <c r="I12" s="37"/>
      <c r="J12" s="37">
        <v>2220</v>
      </c>
      <c r="K12" s="37"/>
      <c r="L12" s="37">
        <v>15784</v>
      </c>
      <c r="M12" s="98"/>
      <c r="N12" s="98"/>
      <c r="O12" s="98"/>
    </row>
    <row r="13" spans="1:15">
      <c r="A13" s="11">
        <v>46</v>
      </c>
      <c r="B13" s="12">
        <v>454001</v>
      </c>
      <c r="C13" s="7"/>
      <c r="D13" s="3" t="s">
        <v>155</v>
      </c>
      <c r="E13" s="34"/>
      <c r="F13" s="4"/>
      <c r="G13" s="37">
        <v>21884</v>
      </c>
      <c r="H13" s="37">
        <v>42788</v>
      </c>
      <c r="I13" s="37">
        <v>56500</v>
      </c>
      <c r="J13" s="37">
        <v>140522</v>
      </c>
      <c r="K13" s="37"/>
      <c r="L13" s="37">
        <v>42778.17</v>
      </c>
      <c r="M13" s="98"/>
      <c r="N13" s="98"/>
      <c r="O13" s="98"/>
    </row>
    <row r="14" spans="1:15">
      <c r="A14" s="11">
        <v>43</v>
      </c>
      <c r="B14" s="12">
        <v>223001</v>
      </c>
      <c r="C14" s="7"/>
      <c r="D14" s="3" t="s">
        <v>156</v>
      </c>
      <c r="E14" s="34"/>
      <c r="F14" s="4"/>
      <c r="G14" s="37">
        <v>297</v>
      </c>
      <c r="H14" s="37"/>
      <c r="I14" s="37"/>
      <c r="J14" s="37">
        <v>0</v>
      </c>
      <c r="K14" s="37">
        <v>0</v>
      </c>
      <c r="L14" s="37">
        <v>0</v>
      </c>
      <c r="M14" s="98"/>
      <c r="N14" s="98"/>
      <c r="O14" s="98"/>
    </row>
    <row r="15" spans="1:15">
      <c r="A15" s="11">
        <v>20</v>
      </c>
      <c r="B15" s="12">
        <v>514002</v>
      </c>
      <c r="C15" s="7"/>
      <c r="D15" s="3" t="s">
        <v>157</v>
      </c>
      <c r="E15" s="34"/>
      <c r="F15" s="4"/>
      <c r="G15" s="37"/>
      <c r="H15" s="37">
        <v>22614</v>
      </c>
      <c r="I15" s="37"/>
      <c r="J15" s="37"/>
      <c r="K15" s="37"/>
      <c r="L15" s="37"/>
      <c r="M15" s="98"/>
      <c r="N15" s="98"/>
      <c r="O15" s="98"/>
    </row>
    <row r="16" spans="1:15">
      <c r="A16" s="5">
        <v>71</v>
      </c>
      <c r="B16" s="12">
        <v>456002</v>
      </c>
      <c r="C16" s="7"/>
      <c r="D16" s="3" t="s">
        <v>158</v>
      </c>
      <c r="E16" s="34"/>
      <c r="F16" s="4"/>
      <c r="G16" s="37">
        <v>1830</v>
      </c>
      <c r="H16" s="37">
        <v>299</v>
      </c>
      <c r="I16" s="37"/>
      <c r="J16" s="37">
        <v>880</v>
      </c>
      <c r="K16" s="37"/>
      <c r="L16" s="37">
        <v>3628.77</v>
      </c>
      <c r="M16" s="98"/>
      <c r="N16" s="98"/>
      <c r="O16" s="98"/>
    </row>
    <row r="17" spans="1:15">
      <c r="A17" s="3" t="s">
        <v>3</v>
      </c>
      <c r="B17" s="7"/>
      <c r="C17" s="3"/>
      <c r="D17" s="3"/>
      <c r="E17" s="34"/>
      <c r="F17" s="6"/>
      <c r="G17" s="37">
        <v>58757</v>
      </c>
      <c r="H17" s="37">
        <v>68746</v>
      </c>
      <c r="I17" s="37">
        <v>56500</v>
      </c>
      <c r="J17" s="37">
        <f>J16+J13+J12+J11</f>
        <v>183388</v>
      </c>
      <c r="K17" s="37">
        <v>0</v>
      </c>
      <c r="L17" s="37">
        <f>L16+L13+L12+L11</f>
        <v>95018.94</v>
      </c>
      <c r="M17" s="98">
        <v>0</v>
      </c>
      <c r="N17" s="98">
        <v>0</v>
      </c>
      <c r="O17" s="98">
        <v>0</v>
      </c>
    </row>
    <row r="18" spans="1:15">
      <c r="A18" s="3"/>
      <c r="B18" s="7"/>
      <c r="C18" s="3"/>
      <c r="D18" s="3"/>
      <c r="E18" s="34"/>
      <c r="F18" s="13"/>
      <c r="G18" s="37"/>
      <c r="H18" s="37"/>
      <c r="I18" s="37"/>
      <c r="J18" s="37"/>
      <c r="K18" s="37"/>
      <c r="L18" s="37"/>
      <c r="M18" s="98"/>
      <c r="N18" s="98"/>
      <c r="O18" s="98"/>
    </row>
    <row r="19" spans="1:15">
      <c r="A19" s="3"/>
      <c r="B19" s="7"/>
      <c r="C19" s="3"/>
      <c r="D19" s="3"/>
      <c r="E19" s="34"/>
      <c r="F19" s="13"/>
      <c r="G19" s="37"/>
      <c r="H19" s="37"/>
      <c r="I19" s="37"/>
      <c r="J19" s="37"/>
      <c r="K19" s="37"/>
      <c r="L19" s="37"/>
      <c r="M19" s="98"/>
      <c r="N19" s="98"/>
      <c r="O19" s="98"/>
    </row>
    <row r="20" spans="1:15">
      <c r="A20" s="3"/>
      <c r="B20" s="7"/>
      <c r="C20" s="3"/>
      <c r="D20" s="3"/>
      <c r="E20" s="34"/>
      <c r="F20" s="13"/>
      <c r="G20" s="37"/>
      <c r="H20" s="37"/>
      <c r="I20" s="37"/>
      <c r="J20" s="37"/>
      <c r="K20" s="37"/>
      <c r="L20" s="37"/>
      <c r="M20" s="98"/>
      <c r="N20" s="98"/>
      <c r="O20" s="98"/>
    </row>
    <row r="21" spans="1:15" ht="18.75">
      <c r="A21" s="62" t="s">
        <v>7</v>
      </c>
      <c r="B21" s="14"/>
      <c r="C21" s="14"/>
      <c r="D21" s="3"/>
      <c r="E21" s="34"/>
      <c r="F21" s="13"/>
      <c r="G21" s="37"/>
      <c r="H21" s="37"/>
      <c r="I21" s="37"/>
      <c r="J21" s="37"/>
      <c r="K21" s="37"/>
      <c r="L21" s="37"/>
      <c r="M21" s="98"/>
      <c r="N21" s="98"/>
      <c r="O21" s="98"/>
    </row>
    <row r="22" spans="1:15" ht="18.75">
      <c r="A22" s="62"/>
      <c r="B22" s="14"/>
      <c r="C22" s="14"/>
      <c r="D22" s="3"/>
      <c r="E22" s="34"/>
      <c r="F22" s="13"/>
      <c r="G22" s="37"/>
      <c r="H22" s="37"/>
      <c r="I22" s="37"/>
      <c r="J22" s="37"/>
      <c r="K22" s="37"/>
      <c r="L22" s="37"/>
      <c r="M22" s="98"/>
      <c r="N22" s="98"/>
      <c r="O22" s="98"/>
    </row>
    <row r="23" spans="1:15">
      <c r="A23" s="11">
        <v>41</v>
      </c>
      <c r="B23" s="12">
        <v>170</v>
      </c>
      <c r="C23" s="12">
        <v>821007</v>
      </c>
      <c r="D23" s="3" t="s">
        <v>159</v>
      </c>
      <c r="E23" s="34"/>
      <c r="F23" s="13"/>
      <c r="G23" s="37">
        <v>40416</v>
      </c>
      <c r="H23" s="37">
        <v>40801</v>
      </c>
      <c r="I23" s="37">
        <v>40300</v>
      </c>
      <c r="J23" s="37">
        <v>37821</v>
      </c>
      <c r="K23" s="37">
        <v>47300</v>
      </c>
      <c r="L23" s="37">
        <v>42000</v>
      </c>
      <c r="M23" s="98">
        <v>47300</v>
      </c>
      <c r="N23" s="98">
        <v>47300</v>
      </c>
      <c r="O23" s="98">
        <v>47300</v>
      </c>
    </row>
    <row r="24" spans="1:15">
      <c r="A24" s="11">
        <v>46</v>
      </c>
      <c r="B24" s="12">
        <v>170</v>
      </c>
      <c r="C24" s="12">
        <v>821007</v>
      </c>
      <c r="D24" s="3" t="s">
        <v>159</v>
      </c>
      <c r="E24" s="34"/>
      <c r="F24" s="13"/>
      <c r="G24" s="37"/>
      <c r="H24" s="37"/>
      <c r="I24" s="37"/>
      <c r="J24" s="37">
        <v>3395.85</v>
      </c>
      <c r="K24" s="37"/>
      <c r="L24" s="37"/>
      <c r="M24" s="98"/>
      <c r="N24" s="98"/>
      <c r="O24" s="98"/>
    </row>
    <row r="25" spans="1:15">
      <c r="A25" s="11">
        <v>71</v>
      </c>
      <c r="B25" s="12">
        <v>610</v>
      </c>
      <c r="C25" s="12">
        <v>819002</v>
      </c>
      <c r="D25" s="3" t="s">
        <v>160</v>
      </c>
      <c r="E25" s="34"/>
      <c r="F25" s="4"/>
      <c r="G25" s="37">
        <v>1830</v>
      </c>
      <c r="H25" s="37">
        <v>299</v>
      </c>
      <c r="I25" s="37"/>
      <c r="J25" s="37">
        <v>1286.73</v>
      </c>
      <c r="K25" s="37"/>
      <c r="L25" s="37">
        <v>3180</v>
      </c>
      <c r="M25" s="98"/>
      <c r="N25" s="98"/>
      <c r="O25" s="98"/>
    </row>
    <row r="26" spans="1:15">
      <c r="A26" s="11">
        <v>20</v>
      </c>
      <c r="B26" s="12">
        <v>170</v>
      </c>
      <c r="C26" s="12">
        <v>514002</v>
      </c>
      <c r="D26" s="3" t="s">
        <v>157</v>
      </c>
      <c r="E26" s="34"/>
      <c r="F26" s="4"/>
      <c r="G26" s="37"/>
      <c r="H26" s="37"/>
      <c r="I26" s="37"/>
      <c r="J26" s="37"/>
      <c r="K26" s="37"/>
      <c r="L26" s="37"/>
      <c r="M26" s="98"/>
      <c r="N26" s="98">
        <v>5653</v>
      </c>
      <c r="O26" s="98">
        <v>5653</v>
      </c>
    </row>
    <row r="27" spans="1:15">
      <c r="A27" s="12"/>
      <c r="B27" s="12"/>
      <c r="C27" s="12"/>
      <c r="D27" s="3"/>
      <c r="E27" s="34"/>
      <c r="F27" s="4"/>
      <c r="G27" s="37"/>
      <c r="H27" s="37"/>
      <c r="I27" s="37"/>
      <c r="J27" s="37"/>
      <c r="K27" s="37"/>
      <c r="L27" s="37"/>
      <c r="M27" s="98"/>
      <c r="N27" s="98"/>
      <c r="O27" s="98"/>
    </row>
    <row r="28" spans="1:15">
      <c r="A28" s="3" t="s">
        <v>3</v>
      </c>
      <c r="B28" s="7"/>
      <c r="C28" s="7"/>
      <c r="D28" s="3"/>
      <c r="E28" s="34"/>
      <c r="F28" s="6"/>
      <c r="G28" s="37">
        <v>42246</v>
      </c>
      <c r="H28" s="37">
        <v>41100</v>
      </c>
      <c r="I28" s="37">
        <v>40300</v>
      </c>
      <c r="J28" s="37">
        <f>J25+J24+J23</f>
        <v>42503.58</v>
      </c>
      <c r="K28" s="37">
        <v>47300</v>
      </c>
      <c r="L28" s="37">
        <f>L25+L23</f>
        <v>45180</v>
      </c>
      <c r="M28" s="98">
        <v>47300</v>
      </c>
      <c r="N28" s="98">
        <f>N26+N23</f>
        <v>52953</v>
      </c>
      <c r="O28" s="98">
        <f>O26+O23</f>
        <v>52953</v>
      </c>
    </row>
    <row r="29" spans="1:15">
      <c r="A29" s="7"/>
      <c r="B29" s="12"/>
      <c r="C29" s="12"/>
      <c r="D29" s="3"/>
      <c r="E29" s="37"/>
      <c r="F29" s="36"/>
      <c r="G29" s="36"/>
      <c r="H29" s="36"/>
      <c r="I29" s="36"/>
      <c r="J29" s="36"/>
      <c r="K29" s="36"/>
      <c r="L29" s="36"/>
      <c r="M29" s="128"/>
      <c r="N29" s="128"/>
      <c r="O29" s="128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Rozpočet</vt:lpstr>
      <vt:lpstr>príjmy</vt:lpstr>
      <vt:lpstr>výdavky</vt:lpstr>
      <vt:lpstr>kp+kv</vt:lpstr>
      <vt:lpstr>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Pagáčová</dc:creator>
  <cp:lastModifiedBy>Alena Kolmanová</cp:lastModifiedBy>
  <cp:lastPrinted>2022-11-30T13:07:47Z</cp:lastPrinted>
  <dcterms:created xsi:type="dcterms:W3CDTF">2020-01-23T12:54:31Z</dcterms:created>
  <dcterms:modified xsi:type="dcterms:W3CDTF">2022-11-30T13:15:09Z</dcterms:modified>
</cp:coreProperties>
</file>